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comments4.xml" ContentType="application/vnd.openxmlformats-officedocument.spreadsheetml.comments+xml"/>
  <Override PartName="/xl/drawings/drawing7.xml" ContentType="application/vnd.openxmlformats-officedocument.drawing+xml"/>
  <Override PartName="/xl/ctrlProps/ctrlProp1.xml" ContentType="application/vnd.ms-excel.controlproperties+xml"/>
  <Override PartName="/xl/drawings/drawing8.xml" ContentType="application/vnd.openxmlformats-officedocument.drawing+xml"/>
  <Override PartName="/xl/ctrlProps/ctrlProp2.xml" ContentType="application/vnd.ms-excel.controlproperties+xml"/>
  <Override PartName="/xl/drawings/drawing9.xml" ContentType="application/vnd.openxmlformats-officedocument.drawing+xml"/>
  <Override PartName="/xl/ctrlProps/ctrlProp3.xml" ContentType="application/vnd.ms-excel.controlproperties+xml"/>
  <Override PartName="/xl/drawings/drawing10.xml" ContentType="application/vnd.openxmlformats-officedocument.drawing+xml"/>
  <Override PartName="/xl/comments5.xml" ContentType="application/vnd.openxmlformats-officedocument.spreadsheetml.comments+xml"/>
  <Override PartName="/xl/drawings/drawing11.xml" ContentType="application/vnd.openxmlformats-officedocument.drawing+xml"/>
  <Override PartName="/xl/ctrlProps/ctrlProp4.xml" ContentType="application/vnd.ms-excel.controlproperties+xml"/>
  <Override PartName="/xl/drawings/drawing12.xml" ContentType="application/vnd.openxmlformats-officedocument.drawing+xml"/>
  <Override PartName="/xl/ctrlProps/ctrlProp5.xml" ContentType="application/vnd.ms-excel.controlproperties+xml"/>
  <Override PartName="/xl/comments6.xml" ContentType="application/vnd.openxmlformats-officedocument.spreadsheetml.comments+xml"/>
  <Override PartName="/xl/drawings/drawing13.xml" ContentType="application/vnd.openxmlformats-officedocument.drawing+xml"/>
  <Override PartName="/xl/ctrlProps/ctrlProp6.xml" ContentType="application/vnd.ms-excel.controlproperties+xml"/>
  <Override PartName="/xl/comments7.xml" ContentType="application/vnd.openxmlformats-officedocument.spreadsheetml.comments+xml"/>
  <Override PartName="/xl/drawings/drawing14.xml" ContentType="application/vnd.openxmlformats-officedocument.drawing+xml"/>
  <Override PartName="/xl/ctrlProps/ctrlProp7.xml" ContentType="application/vnd.ms-excel.controlproperties+xml"/>
  <Override PartName="/xl/comments8.xml" ContentType="application/vnd.openxmlformats-officedocument.spreadsheetml.comments+xml"/>
  <Override PartName="/xl/drawings/drawing15.xml" ContentType="application/vnd.openxmlformats-officedocument.drawing+xml"/>
  <Override PartName="/xl/ctrlProps/ctrlProp8.xml" ContentType="application/vnd.ms-excel.controlproperties+xml"/>
  <Override PartName="/xl/comments9.xml" ContentType="application/vnd.openxmlformats-officedocument.spreadsheetml.comments+xml"/>
  <Override PartName="/xl/drawings/drawing16.xml" ContentType="application/vnd.openxmlformats-officedocument.drawing+xml"/>
  <Override PartName="/xl/ctrlProps/ctrlProp9.xml" ContentType="application/vnd.ms-excel.controlproperties+xml"/>
  <Override PartName="/xl/comments10.xml" ContentType="application/vnd.openxmlformats-officedocument.spreadsheetml.comments+xml"/>
  <Override PartName="/xl/drawings/drawing17.xml" ContentType="application/vnd.openxmlformats-officedocument.drawing+xml"/>
  <Override PartName="/xl/ctrlProps/ctrlProp10.xml" ContentType="application/vnd.ms-excel.controlproperties+xml"/>
  <Override PartName="/xl/comments11.xml" ContentType="application/vnd.openxmlformats-officedocument.spreadsheetml.comments+xml"/>
  <Override PartName="/xl/drawings/drawing18.xml" ContentType="application/vnd.openxmlformats-officedocument.drawing+xml"/>
  <Override PartName="/xl/ctrlProps/ctrlProp11.xml" ContentType="application/vnd.ms-excel.controlproperties+xml"/>
  <Override PartName="/xl/comments12.xml" ContentType="application/vnd.openxmlformats-officedocument.spreadsheetml.comments+xml"/>
  <Override PartName="/xl/drawings/drawing19.xml" ContentType="application/vnd.openxmlformats-officedocument.drawing+xml"/>
  <Override PartName="/xl/comments13.xml" ContentType="application/vnd.openxmlformats-officedocument.spreadsheetml.comments+xml"/>
  <Override PartName="/xl/drawings/drawing20.xml" ContentType="application/vnd.openxmlformats-officedocument.drawing+xml"/>
  <Override PartName="/xl/ctrlProps/ctrlProp12.xml" ContentType="application/vnd.ms-excel.controlproperties+xml"/>
  <Override PartName="/xl/comments14.xml" ContentType="application/vnd.openxmlformats-officedocument.spreadsheetml.comments+xml"/>
  <Override PartName="/xl/drawings/drawing21.xml" ContentType="application/vnd.openxmlformats-officedocument.drawing+xml"/>
  <Override PartName="/xl/ctrlProps/ctrlProp13.xml" ContentType="application/vnd.ms-excel.controlproperties+xml"/>
  <Override PartName="/xl/comments15.xml" ContentType="application/vnd.openxmlformats-officedocument.spreadsheetml.comments+xml"/>
  <Override PartName="/xl/drawings/drawing22.xml" ContentType="application/vnd.openxmlformats-officedocument.drawing+xml"/>
  <Override PartName="/xl/ctrlProps/ctrlProp14.xml" ContentType="application/vnd.ms-excel.controlproperties+xml"/>
  <Override PartName="/xl/comments16.xml" ContentType="application/vnd.openxmlformats-officedocument.spreadsheetml.comments+xml"/>
  <Override PartName="/xl/drawings/drawing23.xml" ContentType="application/vnd.openxmlformats-officedocument.drawing+xml"/>
  <Override PartName="/xl/comments17.xml" ContentType="application/vnd.openxmlformats-officedocument.spreadsheetml.comments+xml"/>
  <Override PartName="/xl/drawings/drawing24.xml" ContentType="application/vnd.openxmlformats-officedocument.drawing+xml"/>
  <Override PartName="/xl/ctrlProps/ctrlProp15.xml" ContentType="application/vnd.ms-excel.controlproperties+xml"/>
  <Override PartName="/xl/drawings/drawing25.xml" ContentType="application/vnd.openxmlformats-officedocument.drawing+xml"/>
  <Override PartName="/xl/ctrlProps/ctrlProp16.xml" ContentType="application/vnd.ms-excel.controlproperties+xml"/>
  <Override PartName="/xl/drawings/drawing26.xml" ContentType="application/vnd.openxmlformats-officedocument.drawing+xml"/>
  <Override PartName="/xl/ctrlProps/ctrlProp17.xml" ContentType="application/vnd.ms-excel.controlproperties+xml"/>
  <Override PartName="/xl/drawings/drawing27.xml" ContentType="application/vnd.openxmlformats-officedocument.drawing+xml"/>
  <Override PartName="/xl/ctrlProps/ctrlProp18.xml" ContentType="application/vnd.ms-excel.controlproperties+xml"/>
  <Override PartName="/xl/drawings/drawing28.xml" ContentType="application/vnd.openxmlformats-officedocument.drawing+xml"/>
  <Override PartName="/xl/ctrlProps/ctrlProp19.xml" ContentType="application/vnd.ms-excel.controlproperties+xml"/>
  <Override PartName="/xl/comments18.xml" ContentType="application/vnd.openxmlformats-officedocument.spreadsheetml.comments+xml"/>
  <Override PartName="/xl/drawings/drawing29.xml" ContentType="application/vnd.openxmlformats-officedocument.drawing+xml"/>
  <Override PartName="/xl/ctrlProps/ctrlProp20.xml" ContentType="application/vnd.ms-excel.controlproperties+xml"/>
  <Override PartName="/xl/comments19.xml" ContentType="application/vnd.openxmlformats-officedocument.spreadsheetml.comments+xml"/>
  <Override PartName="/xl/drawings/drawing30.xml" ContentType="application/vnd.openxmlformats-officedocument.drawing+xml"/>
  <Override PartName="/xl/ctrlProps/ctrlProp21.xml" ContentType="application/vnd.ms-excel.controlproperties+xml"/>
  <Override PartName="/xl/drawings/drawing31.xml" ContentType="application/vnd.openxmlformats-officedocument.drawing+xml"/>
  <Override PartName="/xl/ctrlProps/ctrlProp22.xml" ContentType="application/vnd.ms-excel.controlproperties+xml"/>
  <Override PartName="/xl/drawings/drawing32.xml" ContentType="application/vnd.openxmlformats-officedocument.drawing+xml"/>
  <Override PartName="/xl/ctrlProps/ctrlProp23.xml" ContentType="application/vnd.ms-excel.controlproperties+xml"/>
  <Override PartName="/xl/drawings/drawing33.xml" ContentType="application/vnd.openxmlformats-officedocument.drawing+xml"/>
  <Override PartName="/xl/ctrlProps/ctrlProp24.xml" ContentType="application/vnd.ms-excel.controlproperties+xml"/>
  <Override PartName="/xl/drawings/drawing34.xml" ContentType="application/vnd.openxmlformats-officedocument.drawing+xml"/>
  <Override PartName="/xl/ctrlProps/ctrlProp25.xml" ContentType="application/vnd.ms-excel.controlproperties+xml"/>
  <Override PartName="/xl/comments20.xml" ContentType="application/vnd.openxmlformats-officedocument.spreadsheetml.comments+xml"/>
  <Override PartName="/xl/drawings/drawing35.xml" ContentType="application/vnd.openxmlformats-officedocument.drawing+xml"/>
  <Override PartName="/xl/ctrlProps/ctrlProp26.xml" ContentType="application/vnd.ms-excel.controlproperties+xml"/>
  <Override PartName="/xl/comments21.xml" ContentType="application/vnd.openxmlformats-officedocument.spreadsheetml.comments+xml"/>
  <Override PartName="/xl/drawings/drawing36.xml" ContentType="application/vnd.openxmlformats-officedocument.drawing+xml"/>
  <Override PartName="/xl/ctrlProps/ctrlProp27.xml" ContentType="application/vnd.ms-excel.controlproperties+xml"/>
  <Override PartName="/xl/comments22.xml" ContentType="application/vnd.openxmlformats-officedocument.spreadsheetml.comments+xml"/>
  <Override PartName="/xl/drawings/drawing37.xml" ContentType="application/vnd.openxmlformats-officedocument.drawing+xml"/>
  <Override PartName="/xl/comments23.xml" ContentType="application/vnd.openxmlformats-officedocument.spreadsheetml.comments+xml"/>
  <Override PartName="/xl/drawings/drawing38.xml" ContentType="application/vnd.openxmlformats-officedocument.drawing+xml"/>
  <Override PartName="/xl/ctrlProps/ctrlProp28.xml" ContentType="application/vnd.ms-excel.controlproperties+xml"/>
  <Override PartName="/xl/comments24.xml" ContentType="application/vnd.openxmlformats-officedocument.spreadsheetml.comments+xml"/>
  <Override PartName="/xl/drawings/drawing39.xml" ContentType="application/vnd.openxmlformats-officedocument.drawing+xml"/>
  <Override PartName="/xl/ctrlProps/ctrlProp29.xml" ContentType="application/vnd.ms-excel.controlproperties+xml"/>
  <Override PartName="/xl/drawings/drawing40.xml" ContentType="application/vnd.openxmlformats-officedocument.drawing+xml"/>
  <Override PartName="/xl/ctrlProps/ctrlProp30.xml" ContentType="application/vnd.ms-excel.controlproperties+xml"/>
  <Override PartName="/xl/comments25.xml" ContentType="application/vnd.openxmlformats-officedocument.spreadsheetml.comments+xml"/>
  <Override PartName="/xl/drawings/drawing41.xml" ContentType="application/vnd.openxmlformats-officedocument.drawing+xml"/>
  <Override PartName="/xl/ctrlProps/ctrlProp31.xml" ContentType="application/vnd.ms-excel.controlproperties+xml"/>
  <Override PartName="/xl/comments26.xml" ContentType="application/vnd.openxmlformats-officedocument.spreadsheetml.comments+xml"/>
  <Override PartName="/xl/drawings/drawing42.xml" ContentType="application/vnd.openxmlformats-officedocument.drawing+xml"/>
  <Override PartName="/xl/ctrlProps/ctrlProp32.xml" ContentType="application/vnd.ms-excel.controlproperties+xml"/>
  <Override PartName="/xl/comments27.xml" ContentType="application/vnd.openxmlformats-officedocument.spreadsheetml.comments+xml"/>
  <Override PartName="/xl/drawings/drawing43.xml" ContentType="application/vnd.openxmlformats-officedocument.drawing+xml"/>
  <Override PartName="/xl/comments28.xml" ContentType="application/vnd.openxmlformats-officedocument.spreadsheetml.comments+xml"/>
  <Override PartName="/xl/drawings/drawing44.xml" ContentType="application/vnd.openxmlformats-officedocument.drawing+xml"/>
  <Override PartName="/xl/ctrlProps/ctrlProp33.xml" ContentType="application/vnd.ms-excel.controlproperties+xml"/>
  <Override PartName="/xl/drawings/drawing45.xml" ContentType="application/vnd.openxmlformats-officedocument.drawing+xml"/>
  <Override PartName="/xl/ctrlProps/ctrlProp34.xml" ContentType="application/vnd.ms-excel.controlproperties+xml"/>
  <Override PartName="/xl/comments29.xml" ContentType="application/vnd.openxmlformats-officedocument.spreadsheetml.comments+xml"/>
  <Override PartName="/xl/drawings/drawing46.xml" ContentType="application/vnd.openxmlformats-officedocument.drawing+xml"/>
  <Override PartName="/xl/ctrlProps/ctrlProp35.xml" ContentType="application/vnd.ms-excel.controlproperties+xml"/>
  <Override PartName="/xl/comments30.xml" ContentType="application/vnd.openxmlformats-officedocument.spreadsheetml.comments+xml"/>
  <Override PartName="/xl/drawings/drawing47.xml" ContentType="application/vnd.openxmlformats-officedocument.drawing+xml"/>
  <Override PartName="/xl/comments31.xml" ContentType="application/vnd.openxmlformats-officedocument.spreadsheetml.comments+xml"/>
  <Override PartName="/xl/drawings/drawing48.xml" ContentType="application/vnd.openxmlformats-officedocument.drawing+xml"/>
  <Override PartName="/xl/ctrlProps/ctrlProp36.xml" ContentType="application/vnd.ms-excel.controlproperties+xml"/>
  <Override PartName="/xl/drawings/drawing49.xml" ContentType="application/vnd.openxmlformats-officedocument.drawing+xml"/>
  <Override PartName="/xl/ctrlProps/ctrlProp37.xml" ContentType="application/vnd.ms-excel.controlproperties+xml"/>
  <Override PartName="/xl/drawings/drawing50.xml" ContentType="application/vnd.openxmlformats-officedocument.drawing+xml"/>
  <Override PartName="/xl/ctrlProps/ctrlProp38.xml" ContentType="application/vnd.ms-excel.controlproperties+xml"/>
  <Override PartName="/xl/comments32.xml" ContentType="application/vnd.openxmlformats-officedocument.spreadsheetml.comments+xml"/>
  <Override PartName="/xl/drawings/drawing51.xml" ContentType="application/vnd.openxmlformats-officedocument.drawing+xml"/>
  <Override PartName="/xl/ctrlProps/ctrlProp39.xml" ContentType="application/vnd.ms-excel.controlproperties+xml"/>
  <Override PartName="/xl/comments33.xml" ContentType="application/vnd.openxmlformats-officedocument.spreadsheetml.comments+xml"/>
  <Override PartName="/xl/drawings/drawing52.xml" ContentType="application/vnd.openxmlformats-officedocument.drawing+xml"/>
  <Override PartName="/xl/comments34.xml" ContentType="application/vnd.openxmlformats-officedocument.spreadsheetml.comments+xml"/>
  <Override PartName="/xl/drawings/drawing53.xml" ContentType="application/vnd.openxmlformats-officedocument.drawing+xml"/>
  <Override PartName="/xl/ctrlProps/ctrlProp40.xml" ContentType="application/vnd.ms-excel.controlproperties+xml"/>
  <Override PartName="/xl/comments35.xml" ContentType="application/vnd.openxmlformats-officedocument.spreadsheetml.comments+xml"/>
  <Override PartName="/xl/drawings/drawing54.xml" ContentType="application/vnd.openxmlformats-officedocument.drawing+xml"/>
  <Override PartName="/xl/ctrlProps/ctrlProp41.xml" ContentType="application/vnd.ms-excel.controlproperties+xml"/>
  <Override PartName="/xl/drawings/drawing55.xml" ContentType="application/vnd.openxmlformats-officedocument.drawing+xml"/>
  <Override PartName="/xl/ctrlProps/ctrlProp42.xml" ContentType="application/vnd.ms-excel.controlproperties+xml"/>
  <Override PartName="/xl/drawings/drawing56.xml" ContentType="application/vnd.openxmlformats-officedocument.drawing+xml"/>
  <Override PartName="/xl/ctrlProps/ctrlProp43.xml" ContentType="application/vnd.ms-excel.controlproperties+xml"/>
  <Override PartName="/xl/comments36.xml" ContentType="application/vnd.openxmlformats-officedocument.spreadsheetml.comments+xml"/>
  <Override PartName="/xl/drawings/drawing57.xml" ContentType="application/vnd.openxmlformats-officedocument.drawing+xml"/>
  <Override PartName="/xl/ctrlProps/ctrlProp44.xml" ContentType="application/vnd.ms-excel.controlproperties+xml"/>
  <Override PartName="/xl/drawings/drawing58.xml" ContentType="application/vnd.openxmlformats-officedocument.drawing+xml"/>
  <Override PartName="/xl/ctrlProps/ctrlProp45.xml" ContentType="application/vnd.ms-excel.controlproperties+xml"/>
  <Override PartName="/xl/comments37.xml" ContentType="application/vnd.openxmlformats-officedocument.spreadsheetml.comments+xml"/>
  <Override PartName="/xl/drawings/drawing59.xml" ContentType="application/vnd.openxmlformats-officedocument.drawing+xml"/>
  <Override PartName="/xl/comments38.xml" ContentType="application/vnd.openxmlformats-officedocument.spreadsheetml.comments+xml"/>
  <Override PartName="/xl/drawings/drawing60.xml" ContentType="application/vnd.openxmlformats-officedocument.drawing+xml"/>
  <Override PartName="/xl/ctrlProps/ctrlProp46.xml" ContentType="application/vnd.ms-excel.controlproperties+xml"/>
  <Override PartName="/xl/comments39.xml" ContentType="application/vnd.openxmlformats-officedocument.spreadsheetml.comments+xml"/>
  <Override PartName="/xl/drawings/drawing61.xml" ContentType="application/vnd.openxmlformats-officedocument.drawing+xml"/>
  <Override PartName="/xl/ctrlProps/ctrlProp47.xml" ContentType="application/vnd.ms-excel.controlproperties+xml"/>
  <Override PartName="/xl/drawings/drawing62.xml" ContentType="application/vnd.openxmlformats-officedocument.drawing+xml"/>
  <Override PartName="/xl/ctrlProps/ctrlProp48.xml" ContentType="application/vnd.ms-excel.controlproperties+xml"/>
  <Override PartName="/xl/comments40.xml" ContentType="application/vnd.openxmlformats-officedocument.spreadsheetml.comments+xml"/>
  <Override PartName="/xl/drawings/drawing63.xml" ContentType="application/vnd.openxmlformats-officedocument.drawing+xml"/>
  <Override PartName="/xl/ctrlProps/ctrlProp49.xml" ContentType="application/vnd.ms-excel.controlproperties+xml"/>
  <Override PartName="/xl/comments41.xml" ContentType="application/vnd.openxmlformats-officedocument.spreadsheetml.comments+xml"/>
  <Override PartName="/xl/drawings/drawing64.xml" ContentType="application/vnd.openxmlformats-officedocument.drawing+xml"/>
  <Override PartName="/xl/ctrlProps/ctrlProp50.xml" ContentType="application/vnd.ms-excel.controlproperties+xml"/>
  <Override PartName="/xl/comments42.xml" ContentType="application/vnd.openxmlformats-officedocument.spreadsheetml.comments+xml"/>
  <Override PartName="/xl/drawings/drawing65.xml" ContentType="application/vnd.openxmlformats-officedocument.drawing+xml"/>
  <Override PartName="/xl/ctrlProps/ctrlProp51.xml" ContentType="application/vnd.ms-excel.controlproperties+xml"/>
  <Override PartName="/xl/comments43.xml" ContentType="application/vnd.openxmlformats-officedocument.spreadsheetml.comments+xml"/>
  <Override PartName="/xl/drawings/drawing66.xml" ContentType="application/vnd.openxmlformats-officedocument.drawing+xml"/>
  <Override PartName="/xl/comments44.xml" ContentType="application/vnd.openxmlformats-officedocument.spreadsheetml.comments+xml"/>
  <Override PartName="/xl/drawings/drawing67.xml" ContentType="application/vnd.openxmlformats-officedocument.drawing+xml"/>
  <Override PartName="/xl/ctrlProps/ctrlProp52.xml" ContentType="application/vnd.ms-excel.controlproperties+xml"/>
  <Override PartName="/xl/comments45.xml" ContentType="application/vnd.openxmlformats-officedocument.spreadsheetml.comments+xml"/>
  <Override PartName="/xl/drawings/drawing68.xml" ContentType="application/vnd.openxmlformats-officedocument.drawing+xml"/>
  <Override PartName="/xl/ctrlProps/ctrlProp53.xml" ContentType="application/vnd.ms-excel.controlproperties+xml"/>
  <Override PartName="/xl/comments46.xml" ContentType="application/vnd.openxmlformats-officedocument.spreadsheetml.comments+xml"/>
  <Override PartName="/xl/drawings/drawing69.xml" ContentType="application/vnd.openxmlformats-officedocument.drawing+xml"/>
  <Override PartName="/xl/ctrlProps/ctrlProp54.xml" ContentType="application/vnd.ms-excel.controlproperties+xml"/>
  <Override PartName="/xl/drawings/drawing70.xml" ContentType="application/vnd.openxmlformats-officedocument.drawing+xml"/>
  <Override PartName="/xl/ctrlProps/ctrlProp55.xml" ContentType="application/vnd.ms-excel.controlproperties+xml"/>
  <Override PartName="/xl/comments47.xml" ContentType="application/vnd.openxmlformats-officedocument.spreadsheetml.comments+xml"/>
  <Override PartName="/xl/drawings/drawing71.xml" ContentType="application/vnd.openxmlformats-officedocument.drawing+xml"/>
  <Override PartName="/xl/ctrlProps/ctrlProp56.xml" ContentType="application/vnd.ms-excel.controlproperties+xml"/>
  <Override PartName="/xl/comments48.xml" ContentType="application/vnd.openxmlformats-officedocument.spreadsheetml.comments+xml"/>
  <Override PartName="/xl/drawings/drawing72.xml" ContentType="application/vnd.openxmlformats-officedocument.drawing+xml"/>
  <Override PartName="/xl/ctrlProps/ctrlProp57.xml" ContentType="application/vnd.ms-excel.controlproperties+xml"/>
  <Override PartName="/xl/comments49.xml" ContentType="application/vnd.openxmlformats-officedocument.spreadsheetml.comments+xml"/>
  <Override PartName="/xl/drawings/drawing73.xml" ContentType="application/vnd.openxmlformats-officedocument.drawing+xml"/>
  <Override PartName="/xl/ctrlProps/ctrlProp58.xml" ContentType="application/vnd.ms-excel.controlproperties+xml"/>
  <Override PartName="/xl/comments50.xml" ContentType="application/vnd.openxmlformats-officedocument.spreadsheetml.comments+xml"/>
  <Override PartName="/xl/drawings/drawing74.xml" ContentType="application/vnd.openxmlformats-officedocument.drawing+xml"/>
  <Override PartName="/xl/ctrlProps/ctrlProp59.xml" ContentType="application/vnd.ms-excel.controlproperties+xml"/>
  <Override PartName="/xl/comments51.xml" ContentType="application/vnd.openxmlformats-officedocument.spreadsheetml.comments+xml"/>
  <Override PartName="/xl/drawings/drawing75.xml" ContentType="application/vnd.openxmlformats-officedocument.drawing+xml"/>
  <Override PartName="/xl/comments52.xml" ContentType="application/vnd.openxmlformats-officedocument.spreadsheetml.comments+xml"/>
  <Override PartName="/xl/drawings/drawing76.xml" ContentType="application/vnd.openxmlformats-officedocument.drawing+xml"/>
  <Override PartName="/xl/ctrlProps/ctrlProp60.xml" ContentType="application/vnd.ms-excel.controlproperties+xml"/>
  <Override PartName="/xl/comments53.xml" ContentType="application/vnd.openxmlformats-officedocument.spreadsheetml.comments+xml"/>
  <Override PartName="/xl/drawings/drawing77.xml" ContentType="application/vnd.openxmlformats-officedocument.drawing+xml"/>
  <Override PartName="/xl/ctrlProps/ctrlProp61.xml" ContentType="application/vnd.ms-excel.controlproperties+xml"/>
  <Override PartName="/xl/comments54.xml" ContentType="application/vnd.openxmlformats-officedocument.spreadsheetml.comments+xml"/>
  <Override PartName="/xl/drawings/drawing78.xml" ContentType="application/vnd.openxmlformats-officedocument.drawing+xml"/>
  <Override PartName="/xl/ctrlProps/ctrlProp62.xml" ContentType="application/vnd.ms-excel.controlproperties+xml"/>
  <Override PartName="/xl/comments55.xml" ContentType="application/vnd.openxmlformats-officedocument.spreadsheetml.comments+xml"/>
  <Override PartName="/xl/drawings/drawing79.xml" ContentType="application/vnd.openxmlformats-officedocument.drawing+xml"/>
  <Override PartName="/xl/ctrlProps/ctrlProp63.xml" ContentType="application/vnd.ms-excel.controlproperties+xml"/>
  <Override PartName="/xl/comments56.xml" ContentType="application/vnd.openxmlformats-officedocument.spreadsheetml.comments+xml"/>
  <Override PartName="/xl/drawings/drawing80.xml" ContentType="application/vnd.openxmlformats-officedocument.drawing+xml"/>
  <Override PartName="/xl/ctrlProps/ctrlProp64.xml" ContentType="application/vnd.ms-excel.controlproperties+xml"/>
  <Override PartName="/xl/comments57.xml" ContentType="application/vnd.openxmlformats-officedocument.spreadsheetml.comments+xml"/>
  <Override PartName="/xl/drawings/drawing81.xml" ContentType="application/vnd.openxmlformats-officedocument.drawing+xml"/>
  <Override PartName="/xl/ctrlProps/ctrlProp65.xml" ContentType="application/vnd.ms-excel.controlproperties+xml"/>
  <Override PartName="/xl/comments58.xml" ContentType="application/vnd.openxmlformats-officedocument.spreadsheetml.comments+xml"/>
  <Override PartName="/xl/drawings/drawing82.xml" ContentType="application/vnd.openxmlformats-officedocument.drawing+xml"/>
  <Override PartName="/xl/ctrlProps/ctrlProp66.xml" ContentType="application/vnd.ms-excel.controlproperties+xml"/>
  <Override PartName="/xl/comments59.xml" ContentType="application/vnd.openxmlformats-officedocument.spreadsheetml.comments+xml"/>
  <Override PartName="/xl/drawings/drawing83.xml" ContentType="application/vnd.openxmlformats-officedocument.drawing+xml"/>
  <Override PartName="/xl/ctrlProps/ctrlProp67.xml" ContentType="application/vnd.ms-excel.controlproperties+xml"/>
  <Override PartName="/xl/comments60.xml" ContentType="application/vnd.openxmlformats-officedocument.spreadsheetml.comments+xml"/>
  <Override PartName="/xl/drawings/drawing84.xml" ContentType="application/vnd.openxmlformats-officedocument.drawing+xml"/>
  <Override PartName="/xl/ctrlProps/ctrlProp68.xml" ContentType="application/vnd.ms-excel.controlproperties+xml"/>
  <Override PartName="/xl/comments61.xml" ContentType="application/vnd.openxmlformats-officedocument.spreadsheetml.comments+xml"/>
  <Override PartName="/xl/drawings/drawing85.xml" ContentType="application/vnd.openxmlformats-officedocument.drawing+xml"/>
  <Override PartName="/xl/comments62.xml" ContentType="application/vnd.openxmlformats-officedocument.spreadsheetml.comments+xml"/>
  <Override PartName="/xl/drawings/drawing86.xml" ContentType="application/vnd.openxmlformats-officedocument.drawing+xml"/>
  <Override PartName="/xl/ctrlProps/ctrlProp69.xml" ContentType="application/vnd.ms-excel.controlproperties+xml"/>
  <Override PartName="/xl/comments63.xml" ContentType="application/vnd.openxmlformats-officedocument.spreadsheetml.comments+xml"/>
  <Override PartName="/xl/drawings/drawing87.xml" ContentType="application/vnd.openxmlformats-officedocument.drawing+xml"/>
  <Override PartName="/xl/ctrlProps/ctrlProp70.xml" ContentType="application/vnd.ms-excel.controlproperties+xml"/>
  <Override PartName="/xl/comments64.xml" ContentType="application/vnd.openxmlformats-officedocument.spreadsheetml.comments+xml"/>
  <Override PartName="/xl/drawings/drawing88.xml" ContentType="application/vnd.openxmlformats-officedocument.drawing+xml"/>
  <Override PartName="/xl/ctrlProps/ctrlProp71.xml" ContentType="application/vnd.ms-excel.controlproperties+xml"/>
  <Override PartName="/xl/comments65.xml" ContentType="application/vnd.openxmlformats-officedocument.spreadsheetml.comments+xml"/>
  <Override PartName="/xl/drawings/drawing89.xml" ContentType="application/vnd.openxmlformats-officedocument.drawing+xml"/>
  <Override PartName="/xl/ctrlProps/ctrlProp72.xml" ContentType="application/vnd.ms-excel.controlproperties+xml"/>
  <Override PartName="/xl/comments66.xml" ContentType="application/vnd.openxmlformats-officedocument.spreadsheetml.comments+xml"/>
  <Override PartName="/xl/drawings/drawing90.xml" ContentType="application/vnd.openxmlformats-officedocument.drawing+xml"/>
  <Override PartName="/xl/ctrlProps/ctrlProp73.xml" ContentType="application/vnd.ms-excel.controlproperties+xml"/>
  <Override PartName="/xl/comments67.xml" ContentType="application/vnd.openxmlformats-officedocument.spreadsheetml.comments+xml"/>
  <Override PartName="/xl/drawings/drawing91.xml" ContentType="application/vnd.openxmlformats-officedocument.drawing+xml"/>
  <Override PartName="/xl/ctrlProps/ctrlProp74.xml" ContentType="application/vnd.ms-excel.controlproperties+xml"/>
  <Override PartName="/xl/comments68.xml" ContentType="application/vnd.openxmlformats-officedocument.spreadsheetml.comments+xml"/>
  <Override PartName="/xl/drawings/drawing92.xml" ContentType="application/vnd.openxmlformats-officedocument.drawing+xml"/>
  <Override PartName="/xl/comments69.xml" ContentType="application/vnd.openxmlformats-officedocument.spreadsheetml.comments+xml"/>
  <Override PartName="/xl/drawings/drawing93.xml" ContentType="application/vnd.openxmlformats-officedocument.drawing+xml"/>
  <Override PartName="/xl/ctrlProps/ctrlProp75.xml" ContentType="application/vnd.ms-excel.controlproperties+xml"/>
  <Override PartName="/xl/comments70.xml" ContentType="application/vnd.openxmlformats-officedocument.spreadsheetml.comments+xml"/>
  <Override PartName="/xl/drawings/drawing94.xml" ContentType="application/vnd.openxmlformats-officedocument.drawing+xml"/>
  <Override PartName="/xl/ctrlProps/ctrlProp76.xml" ContentType="application/vnd.ms-excel.controlproperties+xml"/>
  <Override PartName="/xl/comments71.xml" ContentType="application/vnd.openxmlformats-officedocument.spreadsheetml.comments+xml"/>
  <Override PartName="/xl/drawings/drawing95.xml" ContentType="application/vnd.openxmlformats-officedocument.drawing+xml"/>
  <Override PartName="/xl/ctrlProps/ctrlProp77.xml" ContentType="application/vnd.ms-excel.controlproperties+xml"/>
  <Override PartName="/xl/comments72.xml" ContentType="application/vnd.openxmlformats-officedocument.spreadsheetml.comments+xml"/>
  <Override PartName="/xl/drawings/drawing96.xml" ContentType="application/vnd.openxmlformats-officedocument.drawing+xml"/>
  <Override PartName="/xl/comments73.xml" ContentType="application/vnd.openxmlformats-officedocument.spreadsheetml.comments+xml"/>
  <Override PartName="/xl/drawings/drawing97.xml" ContentType="application/vnd.openxmlformats-officedocument.drawing+xml"/>
  <Override PartName="/xl/ctrlProps/ctrlProp78.xml" ContentType="application/vnd.ms-excel.controlproperties+xml"/>
  <Override PartName="/xl/comments74.xml" ContentType="application/vnd.openxmlformats-officedocument.spreadsheetml.comments+xml"/>
  <Override PartName="/xl/drawings/drawing98.xml" ContentType="application/vnd.openxmlformats-officedocument.drawing+xml"/>
  <Override PartName="/xl/ctrlProps/ctrlProp79.xml" ContentType="application/vnd.ms-excel.controlproperties+xml"/>
  <Override PartName="/xl/comments75.xml" ContentType="application/vnd.openxmlformats-officedocument.spreadsheetml.comments+xml"/>
  <Override PartName="/xl/drawings/drawing99.xml" ContentType="application/vnd.openxmlformats-officedocument.drawing+xml"/>
  <Override PartName="/xl/ctrlProps/ctrlProp80.xml" ContentType="application/vnd.ms-excel.controlproperties+xml"/>
  <Override PartName="/xl/comments76.xml" ContentType="application/vnd.openxmlformats-officedocument.spreadsheetml.comments+xml"/>
  <Override PartName="/xl/drawings/drawing100.xml" ContentType="application/vnd.openxmlformats-officedocument.drawing+xml"/>
  <Override PartName="/xl/ctrlProps/ctrlProp81.xml" ContentType="application/vnd.ms-excel.controlproperties+xml"/>
  <Override PartName="/xl/comments77.xml" ContentType="application/vnd.openxmlformats-officedocument.spreadsheetml.comments+xml"/>
  <Override PartName="/xl/drawings/drawing101.xml" ContentType="application/vnd.openxmlformats-officedocument.drawing+xml"/>
  <Override PartName="/xl/ctrlProps/ctrlProp82.xml" ContentType="application/vnd.ms-excel.controlproperties+xml"/>
  <Override PartName="/xl/comments78.xml" ContentType="application/vnd.openxmlformats-officedocument.spreadsheetml.comments+xml"/>
  <Override PartName="/xl/drawings/drawing102.xml" ContentType="application/vnd.openxmlformats-officedocument.drawing+xml"/>
  <Override PartName="/xl/ctrlProps/ctrlProp83.xml" ContentType="application/vnd.ms-excel.controlproperties+xml"/>
  <Override PartName="/xl/comments79.xml" ContentType="application/vnd.openxmlformats-officedocument.spreadsheetml.comments+xml"/>
  <Override PartName="/xl/drawings/drawing103.xml" ContentType="application/vnd.openxmlformats-officedocument.drawing+xml"/>
  <Override PartName="/xl/ctrlProps/ctrlProp84.xml" ContentType="application/vnd.ms-excel.controlproperties+xml"/>
  <Override PartName="/xl/drawings/drawing104.xml" ContentType="application/vnd.openxmlformats-officedocument.drawing+xml"/>
  <Override PartName="/xl/ctrlProps/ctrlProp85.xml" ContentType="application/vnd.ms-excel.controlproperties+xml"/>
  <Override PartName="/xl/drawings/drawing105.xml" ContentType="application/vnd.openxmlformats-officedocument.drawing+xml"/>
  <Override PartName="/xl/ctrlProps/ctrlProp86.xml" ContentType="application/vnd.ms-excel.controlproperties+xml"/>
  <Override PartName="/xl/drawings/drawing106.xml" ContentType="application/vnd.openxmlformats-officedocument.drawing+xml"/>
  <Override PartName="/xl/ctrlProps/ctrlProp87.xml" ContentType="application/vnd.ms-excel.controlproperties+xml"/>
  <Override PartName="/xl/drawings/drawing107.xml" ContentType="application/vnd.openxmlformats-officedocument.drawing+xml"/>
  <Override PartName="/xl/ctrlProps/ctrlProp88.xml" ContentType="application/vnd.ms-excel.controlproperties+xml"/>
  <Override PartName="/xl/drawings/drawing108.xml" ContentType="application/vnd.openxmlformats-officedocument.drawing+xml"/>
  <Override PartName="/xl/ctrlProps/ctrlProp89.xml" ContentType="application/vnd.ms-excel.controlproperties+xml"/>
  <Override PartName="/xl/drawings/drawing109.xml" ContentType="application/vnd.openxmlformats-officedocument.drawing+xml"/>
  <Override PartName="/xl/ctrlProps/ctrlProp90.xml" ContentType="application/vnd.ms-excel.controlproperties+xml"/>
  <Override PartName="/xl/drawings/drawing110.xml" ContentType="application/vnd.openxmlformats-officedocument.drawing+xml"/>
  <Override PartName="/xl/ctrlProps/ctrlProp91.xml" ContentType="application/vnd.ms-excel.controlproperties+xml"/>
  <Override PartName="/xl/drawings/drawing111.xml" ContentType="application/vnd.openxmlformats-officedocument.drawing+xml"/>
  <Override PartName="/xl/ctrlProps/ctrlProp92.xml" ContentType="application/vnd.ms-excel.controlproperties+xml"/>
  <Override PartName="/xl/drawings/drawing112.xml" ContentType="application/vnd.openxmlformats-officedocument.drawing+xml"/>
  <Override PartName="/xl/ctrlProps/ctrlProp93.xml" ContentType="application/vnd.ms-excel.controlproperties+xml"/>
  <Override PartName="/xl/drawings/drawing113.xml" ContentType="application/vnd.openxmlformats-officedocument.drawing+xml"/>
  <Override PartName="/xl/ctrlProps/ctrlProp94.xml" ContentType="application/vnd.ms-excel.controlproperties+xml"/>
  <Override PartName="/xl/drawings/drawing114.xml" ContentType="application/vnd.openxmlformats-officedocument.drawing+xml"/>
  <Override PartName="/xl/ctrlProps/ctrlProp95.xml" ContentType="application/vnd.ms-excel.controlproperties+xml"/>
  <Override PartName="/xl/drawings/drawing115.xml" ContentType="application/vnd.openxmlformats-officedocument.drawing+xml"/>
  <Override PartName="/xl/ctrlProps/ctrlProp96.xml" ContentType="application/vnd.ms-excel.controlproperties+xml"/>
  <Override PartName="/xl/drawings/drawing116.xml" ContentType="application/vnd.openxmlformats-officedocument.drawing+xml"/>
  <Override PartName="/xl/ctrlProps/ctrlProp97.xml" ContentType="application/vnd.ms-excel.controlproperties+xml"/>
  <Override PartName="/xl/drawings/drawing117.xml" ContentType="application/vnd.openxmlformats-officedocument.drawing+xml"/>
  <Override PartName="/xl/ctrlProps/ctrlProp98.xml" ContentType="application/vnd.ms-excel.controlproperties+xml"/>
  <Override PartName="/xl/drawings/drawing118.xml" ContentType="application/vnd.openxmlformats-officedocument.drawing+xml"/>
  <Override PartName="/xl/ctrlProps/ctrlProp99.xml" ContentType="application/vnd.ms-excel.controlproperties+xml"/>
  <Override PartName="/xl/drawings/drawing119.xml" ContentType="application/vnd.openxmlformats-officedocument.drawing+xml"/>
  <Override PartName="/xl/ctrlProps/ctrlProp100.xml" ContentType="application/vnd.ms-excel.controlproperties+xml"/>
  <Override PartName="/xl/drawings/drawing120.xml" ContentType="application/vnd.openxmlformats-officedocument.drawing+xml"/>
  <Override PartName="/xl/ctrlProps/ctrlProp101.xml" ContentType="application/vnd.ms-excel.controlproperties+xml"/>
  <Override PartName="/xl/drawings/drawing121.xml" ContentType="application/vnd.openxmlformats-officedocument.drawing+xml"/>
  <Override PartName="/xl/ctrlProps/ctrlProp102.xml" ContentType="application/vnd.ms-excel.controlproperties+xml"/>
  <Override PartName="/xl/drawings/drawing122.xml" ContentType="application/vnd.openxmlformats-officedocument.drawing+xml"/>
  <Override PartName="/xl/ctrlProps/ctrlProp103.xml" ContentType="application/vnd.ms-excel.controlproperties+xml"/>
  <Override PartName="/xl/drawings/drawing123.xml" ContentType="application/vnd.openxmlformats-officedocument.drawing+xml"/>
  <Override PartName="/xl/ctrlProps/ctrlProp104.xml" ContentType="application/vnd.ms-excel.controlproperties+xml"/>
  <Override PartName="/xl/drawings/drawing124.xml" ContentType="application/vnd.openxmlformats-officedocument.drawing+xml"/>
  <Override PartName="/xl/ctrlProps/ctrlProp105.xml" ContentType="application/vnd.ms-excel.controlproperties+xml"/>
  <Override PartName="/xl/drawings/drawing125.xml" ContentType="application/vnd.openxmlformats-officedocument.drawing+xml"/>
  <Override PartName="/xl/ctrlProps/ctrlProp106.xml" ContentType="application/vnd.ms-excel.controlproperties+xml"/>
  <Override PartName="/xl/drawings/drawing126.xml" ContentType="application/vnd.openxmlformats-officedocument.drawing+xml"/>
  <Override PartName="/xl/ctrlProps/ctrlProp107.xml" ContentType="application/vnd.ms-excel.controlproperties+xml"/>
  <Override PartName="/xl/drawings/drawing127.xml" ContentType="application/vnd.openxmlformats-officedocument.drawing+xml"/>
  <Override PartName="/xl/ctrlProps/ctrlProp108.xml" ContentType="application/vnd.ms-excel.controlproperties+xml"/>
  <Override PartName="/xl/drawings/drawing128.xml" ContentType="application/vnd.openxmlformats-officedocument.drawing+xml"/>
  <Override PartName="/xl/ctrlProps/ctrlProp109.xml" ContentType="application/vnd.ms-excel.controlproperties+xml"/>
  <Override PartName="/xl/drawings/drawing129.xml" ContentType="application/vnd.openxmlformats-officedocument.drawing+xml"/>
  <Override PartName="/xl/ctrlProps/ctrlProp110.xml" ContentType="application/vnd.ms-excel.controlproperties+xml"/>
  <Override PartName="/xl/drawings/drawing130.xml" ContentType="application/vnd.openxmlformats-officedocument.drawing+xml"/>
  <Override PartName="/xl/ctrlProps/ctrlProp111.xml" ContentType="application/vnd.ms-excel.controlproperties+xml"/>
  <Override PartName="/xl/drawings/drawing131.xml" ContentType="application/vnd.openxmlformats-officedocument.drawing+xml"/>
  <Override PartName="/xl/ctrlProps/ctrlProp112.xml" ContentType="application/vnd.ms-excel.controlproperties+xml"/>
  <Override PartName="/xl/drawings/drawing132.xml" ContentType="application/vnd.openxmlformats-officedocument.drawing+xml"/>
  <Override PartName="/xl/ctrlProps/ctrlProp113.xml" ContentType="application/vnd.ms-excel.controlproperties+xml"/>
  <Override PartName="/xl/drawings/drawing133.xml" ContentType="application/vnd.openxmlformats-officedocument.drawing+xml"/>
  <Override PartName="/xl/ctrlProps/ctrlProp114.xml" ContentType="application/vnd.ms-excel.controlproperties+xml"/>
  <Override PartName="/xl/drawings/drawing134.xml" ContentType="application/vnd.openxmlformats-officedocument.drawing+xml"/>
  <Override PartName="/xl/ctrlProps/ctrlProp115.xml" ContentType="application/vnd.ms-excel.controlproperties+xml"/>
  <Override PartName="/xl/drawings/drawing135.xml" ContentType="application/vnd.openxmlformats-officedocument.drawing+xml"/>
  <Override PartName="/xl/ctrlProps/ctrlProp116.xml" ContentType="application/vnd.ms-excel.controlproperties+xml"/>
  <Override PartName="/xl/drawings/drawing136.xml" ContentType="application/vnd.openxmlformats-officedocument.drawing+xml"/>
  <Override PartName="/xl/ctrlProps/ctrlProp117.xml" ContentType="application/vnd.ms-excel.controlproperties+xml"/>
  <Override PartName="/xl/drawings/drawing137.xml" ContentType="application/vnd.openxmlformats-officedocument.drawing+xml"/>
  <Override PartName="/xl/ctrlProps/ctrlProp118.xml" ContentType="application/vnd.ms-excel.controlproperties+xml"/>
  <Override PartName="/xl/drawings/drawing138.xml" ContentType="application/vnd.openxmlformats-officedocument.drawing+xml"/>
  <Override PartName="/xl/ctrlProps/ctrlProp119.xml" ContentType="application/vnd.ms-excel.controlproperties+xml"/>
  <Override PartName="/xl/drawings/drawing139.xml" ContentType="application/vnd.openxmlformats-officedocument.drawing+xml"/>
  <Override PartName="/xl/ctrlProps/ctrlProp120.xml" ContentType="application/vnd.ms-excel.controlproperties+xml"/>
  <Override PartName="/xl/drawings/drawing140.xml" ContentType="application/vnd.openxmlformats-officedocument.drawing+xml"/>
  <Override PartName="/xl/ctrlProps/ctrlProp121.xml" ContentType="application/vnd.ms-excel.controlproperties+xml"/>
  <Override PartName="/xl/drawings/drawing141.xml" ContentType="application/vnd.openxmlformats-officedocument.drawing+xml"/>
  <Override PartName="/xl/ctrlProps/ctrlProp122.xml" ContentType="application/vnd.ms-excel.controlproperties+xml"/>
  <Override PartName="/xl/drawings/drawing142.xml" ContentType="application/vnd.openxmlformats-officedocument.drawing+xml"/>
  <Override PartName="/xl/ctrlProps/ctrlProp123.xml" ContentType="application/vnd.ms-excel.controlproperties+xml"/>
  <Override PartName="/xl/drawings/drawing143.xml" ContentType="application/vnd.openxmlformats-officedocument.drawing+xml"/>
  <Override PartName="/xl/ctrlProps/ctrlProp124.xml" ContentType="application/vnd.ms-excel.controlproperties+xml"/>
  <Override PartName="/xl/drawings/drawing144.xml" ContentType="application/vnd.openxmlformats-officedocument.drawing+xml"/>
  <Override PartName="/xl/ctrlProps/ctrlProp125.xml" ContentType="application/vnd.ms-excel.controlproperties+xml"/>
  <Override PartName="/xl/drawings/drawing145.xml" ContentType="application/vnd.openxmlformats-officedocument.drawing+xml"/>
  <Override PartName="/xl/ctrlProps/ctrlProp126.xml" ContentType="application/vnd.ms-excel.controlproperties+xml"/>
  <Override PartName="/xl/drawings/drawing146.xml" ContentType="application/vnd.openxmlformats-officedocument.drawing+xml"/>
  <Override PartName="/xl/ctrlProps/ctrlProp127.xml" ContentType="application/vnd.ms-excel.controlproperties+xml"/>
  <Override PartName="/xl/drawings/drawing147.xml" ContentType="application/vnd.openxmlformats-officedocument.drawing+xml"/>
  <Override PartName="/xl/ctrlProps/ctrlProp128.xml" ContentType="application/vnd.ms-excel.controlproperties+xml"/>
  <Override PartName="/xl/drawings/drawing148.xml" ContentType="application/vnd.openxmlformats-officedocument.drawing+xml"/>
  <Override PartName="/xl/ctrlProps/ctrlProp129.xml" ContentType="application/vnd.ms-excel.controlproperties+xml"/>
  <Override PartName="/xl/drawings/drawing149.xml" ContentType="application/vnd.openxmlformats-officedocument.drawing+xml"/>
  <Override PartName="/xl/ctrlProps/ctrlProp130.xml" ContentType="application/vnd.ms-excel.controlproperties+xml"/>
  <Override PartName="/xl/drawings/drawing150.xml" ContentType="application/vnd.openxmlformats-officedocument.drawing+xml"/>
  <Override PartName="/xl/ctrlProps/ctrlProp131.xml" ContentType="application/vnd.ms-excel.controlproperties+xml"/>
  <Override PartName="/xl/drawings/drawing151.xml" ContentType="application/vnd.openxmlformats-officedocument.drawing+xml"/>
  <Override PartName="/xl/ctrlProps/ctrlProp132.xml" ContentType="application/vnd.ms-excel.controlproperties+xml"/>
  <Override PartName="/xl/drawings/drawing152.xml" ContentType="application/vnd.openxmlformats-officedocument.drawing+xml"/>
  <Override PartName="/xl/ctrlProps/ctrlProp133.xml" ContentType="application/vnd.ms-excel.controlproperties+xml"/>
  <Override PartName="/xl/drawings/drawing153.xml" ContentType="application/vnd.openxmlformats-officedocument.drawing+xml"/>
  <Override PartName="/xl/ctrlProps/ctrlProp134.xml" ContentType="application/vnd.ms-excel.controlproperties+xml"/>
  <Override PartName="/xl/drawings/drawing154.xml" ContentType="application/vnd.openxmlformats-officedocument.drawing+xml"/>
  <Override PartName="/xl/ctrlProps/ctrlProp135.xml" ContentType="application/vnd.ms-excel.controlproperties+xml"/>
  <Override PartName="/xl/drawings/drawing155.xml" ContentType="application/vnd.openxmlformats-officedocument.drawing+xml"/>
  <Override PartName="/xl/ctrlProps/ctrlProp136.xml" ContentType="application/vnd.ms-excel.controlproperties+xml"/>
  <Override PartName="/xl/drawings/drawing156.xml" ContentType="application/vnd.openxmlformats-officedocument.drawing+xml"/>
  <Override PartName="/xl/ctrlProps/ctrlProp137.xml" ContentType="application/vnd.ms-excel.controlproperties+xml"/>
  <Override PartName="/xl/drawings/drawing157.xml" ContentType="application/vnd.openxmlformats-officedocument.drawing+xml"/>
  <Override PartName="/xl/ctrlProps/ctrlProp138.xml" ContentType="application/vnd.ms-excel.controlproperties+xml"/>
  <Override PartName="/xl/drawings/drawing158.xml" ContentType="application/vnd.openxmlformats-officedocument.drawing+xml"/>
  <Override PartName="/xl/ctrlProps/ctrlProp139.xml" ContentType="application/vnd.ms-excel.controlproperties+xml"/>
  <Override PartName="/xl/drawings/drawing159.xml" ContentType="application/vnd.openxmlformats-officedocument.drawing+xml"/>
  <Override PartName="/xl/ctrlProps/ctrlProp140.xml" ContentType="application/vnd.ms-excel.controlproperties+xml"/>
  <Override PartName="/xl/drawings/drawing160.xml" ContentType="application/vnd.openxmlformats-officedocument.drawing+xml"/>
  <Override PartName="/xl/ctrlProps/ctrlProp141.xml" ContentType="application/vnd.ms-excel.controlproperties+xml"/>
  <Override PartName="/xl/drawings/drawing161.xml" ContentType="application/vnd.openxmlformats-officedocument.drawing+xml"/>
  <Override PartName="/xl/ctrlProps/ctrlProp142.xml" ContentType="application/vnd.ms-excel.controlproperties+xml"/>
  <Override PartName="/xl/drawings/drawing162.xml" ContentType="application/vnd.openxmlformats-officedocument.drawing+xml"/>
  <Override PartName="/xl/ctrlProps/ctrlProp143.xml" ContentType="application/vnd.ms-excel.controlproperties+xml"/>
  <Override PartName="/xl/drawings/drawing163.xml" ContentType="application/vnd.openxmlformats-officedocument.drawing+xml"/>
  <Override PartName="/xl/ctrlProps/ctrlProp144.xml" ContentType="application/vnd.ms-excel.controlproperties+xml"/>
  <Override PartName="/xl/drawings/drawing164.xml" ContentType="application/vnd.openxmlformats-officedocument.drawing+xml"/>
  <Override PartName="/xl/ctrlProps/ctrlProp145.xml" ContentType="application/vnd.ms-excel.controlproperties+xml"/>
  <Override PartName="/xl/drawings/drawing165.xml" ContentType="application/vnd.openxmlformats-officedocument.drawing+xml"/>
  <Override PartName="/xl/ctrlProps/ctrlProp146.xml" ContentType="application/vnd.ms-excel.controlproperties+xml"/>
  <Override PartName="/xl/drawings/drawing166.xml" ContentType="application/vnd.openxmlformats-officedocument.drawing+xml"/>
  <Override PartName="/xl/ctrlProps/ctrlProp147.xml" ContentType="application/vnd.ms-excel.controlproperties+xml"/>
  <Override PartName="/xl/drawings/drawing167.xml" ContentType="application/vnd.openxmlformats-officedocument.drawing+xml"/>
  <Override PartName="/xl/ctrlProps/ctrlProp148.xml" ContentType="application/vnd.ms-excel.controlproperties+xml"/>
  <Override PartName="/xl/drawings/drawing168.xml" ContentType="application/vnd.openxmlformats-officedocument.drawing+xml"/>
  <Override PartName="/xl/ctrlProps/ctrlProp149.xml" ContentType="application/vnd.ms-excel.controlproperties+xml"/>
  <Override PartName="/xl/drawings/drawing169.xml" ContentType="application/vnd.openxmlformats-officedocument.drawing+xml"/>
  <Override PartName="/xl/ctrlProps/ctrlProp150.xml" ContentType="application/vnd.ms-excel.controlproperties+xml"/>
  <Override PartName="/xl/drawings/drawing170.xml" ContentType="application/vnd.openxmlformats-officedocument.drawing+xml"/>
  <Override PartName="/xl/ctrlProps/ctrlProp151.xml" ContentType="application/vnd.ms-excel.controlproperties+xml"/>
  <Override PartName="/xl/drawings/drawing171.xml" ContentType="application/vnd.openxmlformats-officedocument.drawing+xml"/>
  <Override PartName="/xl/ctrlProps/ctrlProp152.xml" ContentType="application/vnd.ms-excel.controlproperties+xml"/>
  <Override PartName="/xl/drawings/drawing172.xml" ContentType="application/vnd.openxmlformats-officedocument.drawing+xml"/>
  <Override PartName="/xl/ctrlProps/ctrlProp153.xml" ContentType="application/vnd.ms-excel.controlproperties+xml"/>
  <Override PartName="/xl/drawings/drawing173.xml" ContentType="application/vnd.openxmlformats-officedocument.drawing+xml"/>
  <Override PartName="/xl/ctrlProps/ctrlProp154.xml" ContentType="application/vnd.ms-excel.controlproperties+xml"/>
  <Override PartName="/xl/drawings/drawing174.xml" ContentType="application/vnd.openxmlformats-officedocument.drawing+xml"/>
  <Override PartName="/xl/ctrlProps/ctrlProp155.xml" ContentType="application/vnd.ms-excel.controlproperties+xml"/>
  <Override PartName="/xl/drawings/drawing175.xml" ContentType="application/vnd.openxmlformats-officedocument.drawing+xml"/>
  <Override PartName="/xl/ctrlProps/ctrlProp156.xml" ContentType="application/vnd.ms-excel.controlproperties+xml"/>
  <Override PartName="/xl/drawings/drawing176.xml" ContentType="application/vnd.openxmlformats-officedocument.drawing+xml"/>
  <Override PartName="/xl/ctrlProps/ctrlProp157.xml" ContentType="application/vnd.ms-excel.controlproperties+xml"/>
  <Override PartName="/xl/drawings/drawing177.xml" ContentType="application/vnd.openxmlformats-officedocument.drawing+xml"/>
  <Override PartName="/xl/ctrlProps/ctrlProp158.xml" ContentType="application/vnd.ms-excel.controlproperties+xml"/>
  <Override PartName="/xl/drawings/drawing178.xml" ContentType="application/vnd.openxmlformats-officedocument.drawing+xml"/>
  <Override PartName="/xl/ctrlProps/ctrlProp159.xml" ContentType="application/vnd.ms-excel.controlproperties+xml"/>
  <Override PartName="/xl/drawings/drawing179.xml" ContentType="application/vnd.openxmlformats-officedocument.drawing+xml"/>
  <Override PartName="/xl/ctrlProps/ctrlProp160.xml" ContentType="application/vnd.ms-excel.controlproperties+xml"/>
  <Override PartName="/xl/drawings/drawing180.xml" ContentType="application/vnd.openxmlformats-officedocument.drawing+xml"/>
  <Override PartName="/xl/ctrlProps/ctrlProp161.xml" ContentType="application/vnd.ms-excel.controlproperties+xml"/>
  <Override PartName="/xl/drawings/drawing181.xml" ContentType="application/vnd.openxmlformats-officedocument.drawing+xml"/>
  <Override PartName="/xl/ctrlProps/ctrlProp162.xml" ContentType="application/vnd.ms-excel.controlproperties+xml"/>
  <Override PartName="/xl/drawings/drawing182.xml" ContentType="application/vnd.openxmlformats-officedocument.drawing+xml"/>
  <Override PartName="/xl/ctrlProps/ctrlProp163.xml" ContentType="application/vnd.ms-excel.controlproperties+xml"/>
  <Override PartName="/xl/drawings/drawing183.xml" ContentType="application/vnd.openxmlformats-officedocument.drawing+xml"/>
  <Override PartName="/xl/ctrlProps/ctrlProp164.xml" ContentType="application/vnd.ms-excel.controlproperties+xml"/>
  <Override PartName="/xl/drawings/drawing184.xml" ContentType="application/vnd.openxmlformats-officedocument.drawing+xml"/>
  <Override PartName="/xl/ctrlProps/ctrlProp165.xml" ContentType="application/vnd.ms-excel.controlproperties+xml"/>
  <Override PartName="/xl/drawings/drawing185.xml" ContentType="application/vnd.openxmlformats-officedocument.drawing+xml"/>
  <Override PartName="/xl/ctrlProps/ctrlProp166.xml" ContentType="application/vnd.ms-excel.controlproperties+xml"/>
  <Override PartName="/xl/drawings/drawing186.xml" ContentType="application/vnd.openxmlformats-officedocument.drawing+xml"/>
  <Override PartName="/xl/ctrlProps/ctrlProp167.xml" ContentType="application/vnd.ms-excel.controlproperties+xml"/>
  <Override PartName="/xl/drawings/drawing187.xml" ContentType="application/vnd.openxmlformats-officedocument.drawing+xml"/>
  <Override PartName="/xl/ctrlProps/ctrlProp168.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5831"/>
  <workbookPr/>
  <mc:AlternateContent xmlns:mc="http://schemas.openxmlformats.org/markup-compatibility/2006">
    <mc:Choice Requires="x15">
      <x15ac:absPath xmlns:x15ac="http://schemas.microsoft.com/office/spreadsheetml/2010/11/ac" url="C:\Users\99850\Documents\WeChat Files\xiaoxiao1986\FileStorage\File\2022-12\"/>
    </mc:Choice>
  </mc:AlternateContent>
  <xr:revisionPtr revIDLastSave="0" documentId="13_ncr:1_{12904BA3-9B02-4B39-908F-E0EE78862FCC}" xr6:coauthVersionLast="47" xr6:coauthVersionMax="47" xr10:uidLastSave="{00000000-0000-0000-0000-000000000000}"/>
  <bookViews>
    <workbookView xWindow="1500" yWindow="2025" windowWidth="27060" windowHeight="13710" tabRatio="742" firstSheet="55" activeTab="55" xr2:uid="{00000000-000D-0000-FFFF-FFFF00000000}"/>
  </bookViews>
  <sheets>
    <sheet name="资产负债表(旧)" sheetId="138" state="hidden" r:id="rId1"/>
    <sheet name="表头信息" sheetId="158" state="hidden" r:id="rId2"/>
    <sheet name="资产负债表" sheetId="163" state="hidden" r:id="rId3"/>
    <sheet name="2-分类汇总" sheetId="2" state="hidden" r:id="rId4"/>
    <sheet name="3-流动资产汇总" sheetId="3" state="hidden" r:id="rId5"/>
    <sheet name="3-1货币资金汇总表" sheetId="157" state="hidden" r:id="rId6"/>
    <sheet name="3-1-1现金" sheetId="4" state="hidden" r:id="rId7"/>
    <sheet name="3-1-2银行存款" sheetId="5" state="hidden" r:id="rId8"/>
    <sheet name="3-1-3其他货币资金" sheetId="6" state="hidden" r:id="rId9"/>
    <sheet name="3-2交易性金融资产汇总 " sheetId="181" state="hidden" r:id="rId10"/>
    <sheet name="3-2-1交易性-股票" sheetId="182" state="hidden" r:id="rId11"/>
    <sheet name="3-2-2交易性-债券" sheetId="183" state="hidden" r:id="rId12"/>
    <sheet name="3-2-3交易性-基金 " sheetId="184" state="hidden" r:id="rId13"/>
    <sheet name="3-3衍生金融资产" sheetId="167" state="hidden" r:id="rId14"/>
    <sheet name="3-4应收票据" sheetId="98" state="hidden" r:id="rId15"/>
    <sheet name="3-5应收账款" sheetId="11" state="hidden" r:id="rId16"/>
    <sheet name="3-6应收款项融资" sheetId="168" state="hidden" r:id="rId17"/>
    <sheet name="3-7预付账款" sheetId="14" state="hidden" r:id="rId18"/>
    <sheet name="3-8其他应收款汇总" sheetId="186" state="hidden" r:id="rId19"/>
    <sheet name="3-8-1应收利息" sheetId="13" state="hidden" r:id="rId20"/>
    <sheet name="3-8-2应收股利" sheetId="12" state="hidden" r:id="rId21"/>
    <sheet name="3-8-3其他应收款" sheetId="16" state="hidden" r:id="rId22"/>
    <sheet name="3-9存货汇总" sheetId="17" state="hidden" r:id="rId23"/>
    <sheet name="3-9-1材料采购（在途物资）" sheetId="19" state="hidden" r:id="rId24"/>
    <sheet name="3-9-2原材料" sheetId="18" state="hidden" r:id="rId25"/>
    <sheet name="3-9-3在库周转材料" sheetId="20" state="hidden" r:id="rId26"/>
    <sheet name="3-9-4委托加工物资" sheetId="100" state="hidden" r:id="rId27"/>
    <sheet name="3-9-5产成品（库存商品）" sheetId="23" state="hidden" r:id="rId28"/>
    <sheet name="3-9-6在产品（合同履约成本）" sheetId="162" state="hidden" r:id="rId29"/>
    <sheet name="3-9-7发出商品" sheetId="116" state="hidden" r:id="rId30"/>
    <sheet name="3-9-8在用周转材料" sheetId="26" state="hidden" r:id="rId31"/>
    <sheet name="3-9-9低值易耗品" sheetId="185" state="hidden" r:id="rId32"/>
    <sheet name="3-10合同资产" sheetId="169" state="hidden" r:id="rId33"/>
    <sheet name="3-11持有待售资产" sheetId="170" state="hidden" r:id="rId34"/>
    <sheet name="3-12一年到期非流动资产" sheetId="31" state="hidden" r:id="rId35"/>
    <sheet name="3-13其他流动资产" sheetId="32" state="hidden" r:id="rId36"/>
    <sheet name="4-非流动资产汇总" sheetId="150" state="hidden" r:id="rId37"/>
    <sheet name="4-1债权投资" sheetId="171" state="hidden" r:id="rId38"/>
    <sheet name="4-2其他债权投资" sheetId="172" state="hidden" r:id="rId39"/>
    <sheet name="4-3长期应收款" sheetId="127" state="hidden" r:id="rId40"/>
    <sheet name="4-4长期股权投资" sheetId="36" state="hidden" r:id="rId41"/>
    <sheet name="4-5其他权益工具投资" sheetId="173" state="hidden" r:id="rId42"/>
    <sheet name="4-6其他非流动金融资产汇总" sheetId="7" state="hidden" r:id="rId43"/>
    <sheet name="4-6-1其他非流动金融资产-股票" sheetId="8" state="hidden" r:id="rId44"/>
    <sheet name="4-6-2其他非流动金融资产-债券" sheetId="9" state="hidden" r:id="rId45"/>
    <sheet name="4-6-3其他非流动金融资产-基金" sheetId="121" state="hidden" r:id="rId46"/>
    <sheet name="4-7投资性房地产汇总" sheetId="159" state="hidden" r:id="rId47"/>
    <sheet name="4-7-1投资性房地产（房屋）" sheetId="126" state="hidden" r:id="rId48"/>
    <sheet name="4-7-2投资性房地产（房屋）" sheetId="160" state="hidden" r:id="rId49"/>
    <sheet name="4-7-3投资性房地产（土地）" sheetId="156" state="hidden" r:id="rId50"/>
    <sheet name="4-7-4投资性房地产（土地）" sheetId="155" state="hidden" r:id="rId51"/>
    <sheet name="4-8固定资产汇总" sheetId="37" state="hidden" r:id="rId52"/>
    <sheet name="4-8-1房屋建筑物" sheetId="38" state="hidden" r:id="rId53"/>
    <sheet name="4-8-2构筑物" sheetId="39" state="hidden" r:id="rId54"/>
    <sheet name="4-8-3管道沟槽" sheetId="40" state="hidden" r:id="rId55"/>
    <sheet name="生态公司" sheetId="289" r:id="rId56"/>
    <sheet name="4-8-5车辆" sheetId="42" state="hidden" r:id="rId57"/>
    <sheet name="4-8-7土地" sheetId="120" state="hidden" r:id="rId58"/>
    <sheet name="4-8-8固定资产清理" sheetId="47" state="hidden" r:id="rId59"/>
    <sheet name="4-9在建工程汇总" sheetId="128" state="hidden" r:id="rId60"/>
    <sheet name="4-9-1在建（土建）" sheetId="45" state="hidden" r:id="rId61"/>
    <sheet name="4-9-2在建（设备）" sheetId="46" state="hidden" r:id="rId62"/>
    <sheet name="4-9-3在建（工程物资）" sheetId="44" state="hidden" r:id="rId63"/>
    <sheet name="4-10生产性生物资产" sheetId="129" state="hidden" r:id="rId64"/>
    <sheet name="4-11油气资产" sheetId="161" state="hidden" r:id="rId65"/>
    <sheet name="4-12使用权资产" sheetId="174" state="hidden" r:id="rId66"/>
    <sheet name="4-13无形资产汇总" sheetId="131" state="hidden" r:id="rId67"/>
    <sheet name="4-13-1无形-土地" sheetId="49" state="hidden" r:id="rId68"/>
    <sheet name="4-13-2无形-矿业权" sheetId="152" state="hidden" r:id="rId69"/>
    <sheet name="4-13-3无形-其他" sheetId="50" state="hidden" r:id="rId70"/>
    <sheet name="4-14开发支出" sheetId="151" state="hidden" r:id="rId71"/>
    <sheet name="4-15商誉" sheetId="133" state="hidden" r:id="rId72"/>
    <sheet name="4-16长期待摊费用" sheetId="52" state="hidden" r:id="rId73"/>
    <sheet name="4-17递延所得税资产" sheetId="54" state="hidden" r:id="rId74"/>
    <sheet name="4-18其他非流动资产（临时设施）" sheetId="53" state="hidden" r:id="rId75"/>
    <sheet name="5-流动负债汇总" sheetId="55" state="hidden" r:id="rId76"/>
    <sheet name="5-1短期借款" sheetId="56" state="hidden" r:id="rId77"/>
    <sheet name="5-2交易性金融负债" sheetId="134" state="hidden" r:id="rId78"/>
    <sheet name="5-3衍生金融负债" sheetId="175" state="hidden" r:id="rId79"/>
    <sheet name="5-4应付票据" sheetId="57" state="hidden" r:id="rId80"/>
    <sheet name="5-5应付账款" sheetId="58" state="hidden" r:id="rId81"/>
    <sheet name="5-6预收账款" sheetId="59" state="hidden" r:id="rId82"/>
    <sheet name="5-7合同负债" sheetId="176" state="hidden" r:id="rId83"/>
    <sheet name="5-8应付职工薪酬" sheetId="62" state="hidden" r:id="rId84"/>
    <sheet name="5-9应交税费" sheetId="64" state="hidden" r:id="rId85"/>
    <sheet name="5-10其他应付款汇总" sheetId="187" state="hidden" r:id="rId86"/>
    <sheet name="5-10-1应付利息" sheetId="135" state="hidden" r:id="rId87"/>
    <sheet name="5-10-2应付股利" sheetId="65" state="hidden" r:id="rId88"/>
    <sheet name="5-10-3其他应付款" sheetId="61" state="hidden" r:id="rId89"/>
    <sheet name="5-11持有待售负债" sheetId="177" state="hidden" r:id="rId90"/>
    <sheet name="5-12一年到期非流动负债" sheetId="68" state="hidden" r:id="rId91"/>
    <sheet name="5-13其他流动负债" sheetId="69" state="hidden" r:id="rId92"/>
    <sheet name="6-非流动负债汇总" sheetId="70" state="hidden" r:id="rId93"/>
    <sheet name="6-1长期借款" sheetId="71" state="hidden" r:id="rId94"/>
    <sheet name="6-2应付债券" sheetId="110" state="hidden" r:id="rId95"/>
    <sheet name="6-3租赁负债" sheetId="179" state="hidden" r:id="rId96"/>
    <sheet name="6-4长期应付款汇总" sheetId="188" state="hidden" r:id="rId97"/>
    <sheet name="6-4-1长期应付款" sheetId="73" state="hidden" r:id="rId98"/>
    <sheet name="6-4-2专项应付款" sheetId="111" state="hidden" r:id="rId99"/>
    <sheet name="6-5预计负债" sheetId="136" state="hidden" r:id="rId100"/>
    <sheet name="6-6递延收益" sheetId="180" state="hidden" r:id="rId101"/>
    <sheet name="6-7递延所得税负债" sheetId="76" state="hidden" r:id="rId102"/>
    <sheet name="6-8其他非流动负债" sheetId="96" state="hidden" r:id="rId103"/>
    <sheet name="3-1-1现金 (2)" sheetId="190" state="hidden" r:id="rId104"/>
    <sheet name="3-1-2银行存款 (2)" sheetId="191" state="hidden" r:id="rId105"/>
    <sheet name="3-1-3其他货币资金 (2)" sheetId="192" state="hidden" r:id="rId106"/>
    <sheet name="3-2-1交易性-股票 (2)" sheetId="194" state="hidden" r:id="rId107"/>
    <sheet name="3-2-2交易性-债券 (2)" sheetId="195" state="hidden" r:id="rId108"/>
    <sheet name="3-2-3交易性-基金  (2)" sheetId="196" state="hidden" r:id="rId109"/>
    <sheet name="3-3衍生金融资产 (2)" sheetId="197" state="hidden" r:id="rId110"/>
    <sheet name="3-4应收票据 (2)" sheetId="198" state="hidden" r:id="rId111"/>
    <sheet name="3-5应收账款 (2)" sheetId="199" state="hidden" r:id="rId112"/>
    <sheet name="3-6应收款项融资 (2)" sheetId="200" state="hidden" r:id="rId113"/>
    <sheet name="3-7预付账款 (2)" sheetId="201" state="hidden" r:id="rId114"/>
    <sheet name="3-8-1应收利息 (2)" sheetId="203" state="hidden" r:id="rId115"/>
    <sheet name="3-8-2应收股利 (2)" sheetId="204" state="hidden" r:id="rId116"/>
    <sheet name="3-8-3其他应收款 (2)" sheetId="205" state="hidden" r:id="rId117"/>
    <sheet name="3-9-1材料采购（在途物资） (2)" sheetId="207" state="hidden" r:id="rId118"/>
    <sheet name="3-9-2原材料 (2)" sheetId="208" state="hidden" r:id="rId119"/>
    <sheet name="3-9-3在库周转材料 (2)" sheetId="209" state="hidden" r:id="rId120"/>
    <sheet name="3-9-4委托加工物资 (2)" sheetId="210" state="hidden" r:id="rId121"/>
    <sheet name="3-9-5产成品（库存商品） (2)" sheetId="211" state="hidden" r:id="rId122"/>
    <sheet name="3-9-6在产品（合同履约成本） (2)" sheetId="212" state="hidden" r:id="rId123"/>
    <sheet name="3-9-7发出商品 (2)" sheetId="213" state="hidden" r:id="rId124"/>
    <sheet name="3-9-8在用周转材料 (2)" sheetId="214" state="hidden" r:id="rId125"/>
    <sheet name="3-9-9低值易耗品 (2)" sheetId="215" state="hidden" r:id="rId126"/>
    <sheet name="3-10合同资产 (2)" sheetId="216" state="hidden" r:id="rId127"/>
    <sheet name="3-11持有待售资产 (2)" sheetId="217" state="hidden" r:id="rId128"/>
    <sheet name="3-12一年到期非流动资产 (2)" sheetId="218" state="hidden" r:id="rId129"/>
    <sheet name="3-13其他流动资产 (2)" sheetId="219" state="hidden" r:id="rId130"/>
    <sheet name="4-1债权投资 (2)" sheetId="221" state="hidden" r:id="rId131"/>
    <sheet name="4-2其他债权投资 (2)" sheetId="222" state="hidden" r:id="rId132"/>
    <sheet name="4-3长期应收款 (2)" sheetId="223" state="hidden" r:id="rId133"/>
    <sheet name="4-4长期股权投资 (2)" sheetId="224" state="hidden" r:id="rId134"/>
    <sheet name="4-5其他权益工具投资 (2)" sheetId="225" state="hidden" r:id="rId135"/>
    <sheet name="4-6-1其他非流动金融资产-股票 (2)" sheetId="227" state="hidden" r:id="rId136"/>
    <sheet name="4-6-2其他非流动金融资产-债券 (2)" sheetId="228" state="hidden" r:id="rId137"/>
    <sheet name="4-6-3其他非流动金融资产-基金 (2)" sheetId="229" state="hidden" r:id="rId138"/>
    <sheet name="4-7-1投资性房地产（房屋） (2)" sheetId="231" state="hidden" r:id="rId139"/>
    <sheet name="4-7-2投资性房地产（房屋） (2)" sheetId="232" state="hidden" r:id="rId140"/>
    <sheet name="4-7-3投资性房地产（土地） (2)" sheetId="233" state="hidden" r:id="rId141"/>
    <sheet name="4-7-4投资性房地产（土地） (2)" sheetId="234" state="hidden" r:id="rId142"/>
    <sheet name="4-8-1房屋建筑物 (2)" sheetId="236" state="hidden" r:id="rId143"/>
    <sheet name="4-8-2构筑物 (2)" sheetId="237" state="hidden" r:id="rId144"/>
    <sheet name="4-8-3管道沟槽 (2)" sheetId="238" state="hidden" r:id="rId145"/>
    <sheet name="4-8-4机器设备 (2)" sheetId="239" state="hidden" r:id="rId146"/>
    <sheet name="4-8-5车辆 (2)" sheetId="240" state="hidden" r:id="rId147"/>
    <sheet name="4-8-6电子设备 (2)" sheetId="241" state="hidden" r:id="rId148"/>
    <sheet name="4-8-7土地 (2)" sheetId="242" state="hidden" r:id="rId149"/>
    <sheet name="4-8-8固定资产清理 (2)" sheetId="243" state="hidden" r:id="rId150"/>
    <sheet name="4-9-1在建（土建） (2)" sheetId="245" state="hidden" r:id="rId151"/>
    <sheet name="4-9-2在建（设备） (2)" sheetId="246" state="hidden" r:id="rId152"/>
    <sheet name="4-9-3在建（工程物资） (2)" sheetId="247" state="hidden" r:id="rId153"/>
    <sheet name="4-10生产性生物资产 (2)" sheetId="248" state="hidden" r:id="rId154"/>
    <sheet name="4-11油气资产 (2)" sheetId="249" state="hidden" r:id="rId155"/>
    <sheet name="4-12使用权资产 (2)" sheetId="250" state="hidden" r:id="rId156"/>
    <sheet name="4-13-1无形-土地 (2)" sheetId="252" state="hidden" r:id="rId157"/>
    <sheet name="4-13-2无形-矿业权 (2)" sheetId="253" state="hidden" r:id="rId158"/>
    <sheet name="4-13-3无形-其他 (2)" sheetId="254" state="hidden" r:id="rId159"/>
    <sheet name="4-14开发支出 (2)" sheetId="255" state="hidden" r:id="rId160"/>
    <sheet name="4-15商誉 (2)" sheetId="256" state="hidden" r:id="rId161"/>
    <sheet name="4-16长期待摊费用 (2)" sheetId="257" state="hidden" r:id="rId162"/>
    <sheet name="4-17递延所得税资产 (2)" sheetId="258" state="hidden" r:id="rId163"/>
    <sheet name="4-18其他非流动资产（临时设施） (2)" sheetId="259" state="hidden" r:id="rId164"/>
    <sheet name="5-1短期借款 (2)" sheetId="261" state="hidden" r:id="rId165"/>
    <sheet name="5-2交易性金融负债 (2)" sheetId="262" state="hidden" r:id="rId166"/>
    <sheet name="5-3衍生金融负债 (2)" sheetId="263" state="hidden" r:id="rId167"/>
    <sheet name="5-4应付票据 (2)" sheetId="264" state="hidden" r:id="rId168"/>
    <sheet name="5-5应付账款 (2)" sheetId="265" state="hidden" r:id="rId169"/>
    <sheet name="5-6预收账款 (2)" sheetId="266" state="hidden" r:id="rId170"/>
    <sheet name="5-7合同负债 (2)" sheetId="267" state="hidden" r:id="rId171"/>
    <sheet name="5-8应付职工薪酬 (2)" sheetId="268" state="hidden" r:id="rId172"/>
    <sheet name="5-9应交税费 (2)" sheetId="269" state="hidden" r:id="rId173"/>
    <sheet name="5-10-1应付利息 (2)" sheetId="271" state="hidden" r:id="rId174"/>
    <sheet name="5-10-2应付股利 (2)" sheetId="272" state="hidden" r:id="rId175"/>
    <sheet name="5-10-3其他应付款 (2)" sheetId="273" state="hidden" r:id="rId176"/>
    <sheet name="5-11持有待售负债 (2)" sheetId="274" state="hidden" r:id="rId177"/>
    <sheet name="5-12一年到期非流动负债 (2)" sheetId="275" state="hidden" r:id="rId178"/>
    <sheet name="5-13其他流动负债 (2)" sheetId="276" state="hidden" r:id="rId179"/>
    <sheet name="6-1长期借款 (2)" sheetId="278" state="hidden" r:id="rId180"/>
    <sheet name="6-2应付债券 (2)" sheetId="279" state="hidden" r:id="rId181"/>
    <sheet name="6-3租赁负债 (2)" sheetId="280" state="hidden" r:id="rId182"/>
    <sheet name="6-4-1长期应付款 (2)" sheetId="282" state="hidden" r:id="rId183"/>
    <sheet name="6-4-2专项应付款 (2)" sheetId="283" state="hidden" r:id="rId184"/>
    <sheet name="6-5预计负债 (2)" sheetId="284" state="hidden" r:id="rId185"/>
    <sheet name="6-6递延收益 (2)" sheetId="285" state="hidden" r:id="rId186"/>
    <sheet name="6-7递延所得税负债 (2)" sheetId="286" state="hidden" r:id="rId187"/>
    <sheet name="6-8其他非流动负债 (2)" sheetId="287" state="hidden" r:id="rId188"/>
    <sheet name="00000000" sheetId="78" state="hidden" r:id="rId189"/>
    <sheet name="账龄分析表" sheetId="164" state="hidden" r:id="rId190"/>
  </sheets>
  <definedNames>
    <definedName name="a">#REF!</definedName>
    <definedName name="aa" localSheetId="70">#REF!</definedName>
    <definedName name="aa" localSheetId="159">#REF!</definedName>
    <definedName name="aa" localSheetId="36">#REF!</definedName>
    <definedName name="aa">#REF!</definedName>
    <definedName name="cost">#REF!</definedName>
    <definedName name="PRCGAAP">#REF!</definedName>
    <definedName name="PRCGAAP2">#REF!</definedName>
    <definedName name="_xlnm.Print_Area" localSheetId="3">'2-分类汇总'!$A$1:$F$67</definedName>
    <definedName name="_xlnm.Print_Area" localSheetId="32">'3-10合同资产'!$A$1:$U$31</definedName>
    <definedName name="_xlnm.Print_Area" localSheetId="126">'3-10合同资产 (2)'!$A$1:$M$31</definedName>
    <definedName name="_xlnm.Print_Area" localSheetId="33">'3-11持有待售资产'!$A$1:$L$30</definedName>
    <definedName name="_xlnm.Print_Area" localSheetId="127">'3-11持有待售资产 (2)'!$A$1:$L$30</definedName>
    <definedName name="_xlnm.Print_Area" localSheetId="6">'3-1-1现金'!$A$1:$J$30</definedName>
    <definedName name="_xlnm.Print_Area" localSheetId="103">'3-1-1现金 (2)'!$A$1:$J$30</definedName>
    <definedName name="_xlnm.Print_Area" localSheetId="34">'3-12一年到期非流动资产'!$A$1:$I$30</definedName>
    <definedName name="_xlnm.Print_Area" localSheetId="128">'3-12一年到期非流动资产 (2)'!$A$1:$I$30</definedName>
    <definedName name="_xlnm.Print_Area" localSheetId="7">'3-1-2银行存款'!$A$1:$K$30</definedName>
    <definedName name="_xlnm.Print_Area" localSheetId="104">'3-1-2银行存款 (2)'!$A$1:$K$30</definedName>
    <definedName name="_xlnm.Print_Area" localSheetId="8">'3-1-3其他货币资金'!$A$1:$L$30</definedName>
    <definedName name="_xlnm.Print_Area" localSheetId="105">'3-1-3其他货币资金 (2)'!$A$1:$L$30</definedName>
    <definedName name="_xlnm.Print_Area" localSheetId="35">'3-13其他流动资产'!$A$1:$J$30</definedName>
    <definedName name="_xlnm.Print_Area" localSheetId="129">'3-13其他流动资产 (2)'!$A$1:$J$30</definedName>
    <definedName name="_xlnm.Print_Area" localSheetId="5">'3-1货币资金汇总表'!$A$1:$F$30</definedName>
    <definedName name="_xlnm.Print_Area" localSheetId="10">'3-2-1交易性-股票'!$A$1:$M$30</definedName>
    <definedName name="_xlnm.Print_Area" localSheetId="106">'3-2-1交易性-股票 (2)'!$A$1:$M$30</definedName>
    <definedName name="_xlnm.Print_Area" localSheetId="11">'3-2-2交易性-债券'!$A$1:$L$30</definedName>
    <definedName name="_xlnm.Print_Area" localSheetId="107">'3-2-2交易性-债券 (2)'!$A$1:$L$30</definedName>
    <definedName name="_xlnm.Print_Area" localSheetId="12">'3-2-3交易性-基金 '!$A$1:$M$30</definedName>
    <definedName name="_xlnm.Print_Area" localSheetId="108">'3-2-3交易性-基金  (2)'!$A$1:$M$30</definedName>
    <definedName name="_xlnm.Print_Area" localSheetId="9">'3-2交易性金融资产汇总 '!$A$1:$F$30</definedName>
    <definedName name="_xlnm.Print_Area" localSheetId="13">'3-3衍生金融资产'!$A$1:$M$30</definedName>
    <definedName name="_xlnm.Print_Area" localSheetId="109">'3-3衍生金融资产 (2)'!$A$1:$M$30</definedName>
    <definedName name="_xlnm.Print_Area" localSheetId="14">'3-4应收票据'!$A$1:$L$30</definedName>
    <definedName name="_xlnm.Print_Area" localSheetId="110">'3-4应收票据 (2)'!$A$1:$L$30</definedName>
    <definedName name="_xlnm.Print_Area" localSheetId="15">'3-5应收账款'!$A$1:$S$30</definedName>
    <definedName name="_xlnm.Print_Area" localSheetId="111">'3-5应收账款 (2)'!$A$1:$S$30</definedName>
    <definedName name="_xlnm.Print_Area" localSheetId="16">'3-6应收款项融资'!$A$1:$L$30</definedName>
    <definedName name="_xlnm.Print_Area" localSheetId="112">'3-6应收款项融资 (2)'!$A$1:$L$30</definedName>
    <definedName name="_xlnm.Print_Area" localSheetId="17">'3-7预付账款'!$A$1:$S$30</definedName>
    <definedName name="_xlnm.Print_Area" localSheetId="113">'3-7预付账款 (2)'!$A$1:$S$30</definedName>
    <definedName name="_xlnm.Print_Area" localSheetId="19">'3-8-1应收利息'!$A$1:$K$30</definedName>
    <definedName name="_xlnm.Print_Area" localSheetId="114">'3-8-1应收利息 (2)'!$A$1:$K$30</definedName>
    <definedName name="_xlnm.Print_Area" localSheetId="20">'3-8-2应收股利'!$A$1:$K$30</definedName>
    <definedName name="_xlnm.Print_Area" localSheetId="115">'3-8-2应收股利 (2)'!$A$1:$K$30</definedName>
    <definedName name="_xlnm.Print_Area" localSheetId="21">'3-8-3其他应收款'!$A$1:$S$29</definedName>
    <definedName name="_xlnm.Print_Area" localSheetId="116">'3-8-3其他应收款 (2)'!$A$1:$S$29</definedName>
    <definedName name="_xlnm.Print_Area" localSheetId="18">'3-8其他应收款汇总'!$A$1:$F$30</definedName>
    <definedName name="_xlnm.Print_Area" localSheetId="23">'3-9-1材料采购（在途物资）'!$A$1:$N$30</definedName>
    <definedName name="_xlnm.Print_Area" localSheetId="117">'3-9-1材料采购（在途物资） (2)'!$A$1:$N$30</definedName>
    <definedName name="_xlnm.Print_Area" localSheetId="24">'3-9-2原材料'!$A$1:$O$32</definedName>
    <definedName name="_xlnm.Print_Area" localSheetId="118">'3-9-2原材料 (2)'!$A$1:$O$32</definedName>
    <definedName name="_xlnm.Print_Area" localSheetId="25">'3-9-3在库周转材料'!$A$1:$N$30</definedName>
    <definedName name="_xlnm.Print_Area" localSheetId="119">'3-9-3在库周转材料 (2)'!$A$1:$N$30</definedName>
    <definedName name="_xlnm.Print_Area" localSheetId="26">'3-9-4委托加工物资'!$A$1:$N$30</definedName>
    <definedName name="_xlnm.Print_Area" localSheetId="120">'3-9-4委托加工物资 (2)'!$A$1:$N$30</definedName>
    <definedName name="_xlnm.Print_Area" localSheetId="27">'3-9-5产成品（库存商品）'!$A$1:$N$32</definedName>
    <definedName name="_xlnm.Print_Area" localSheetId="121">'3-9-5产成品（库存商品） (2)'!$A$1:$N$32</definedName>
    <definedName name="_xlnm.Print_Area" localSheetId="28">'3-9-6在产品（合同履约成本）'!$A$1:$L$32</definedName>
    <definedName name="_xlnm.Print_Area" localSheetId="122">'3-9-6在产品（合同履约成本） (2)'!$A$1:$L$32</definedName>
    <definedName name="_xlnm.Print_Area" localSheetId="29">'3-9-7发出商品'!$A$1:$O$30</definedName>
    <definedName name="_xlnm.Print_Area" localSheetId="123">'3-9-7发出商品 (2)'!$A$1:$O$30</definedName>
    <definedName name="_xlnm.Print_Area" localSheetId="30">'3-9-8在用周转材料'!$A$1:$P$30</definedName>
    <definedName name="_xlnm.Print_Area" localSheetId="124">'3-9-8在用周转材料 (2)'!$A$1:$P$30</definedName>
    <definedName name="_xlnm.Print_Area" localSheetId="31">'3-9-9低值易耗品'!$A$1:$P$30</definedName>
    <definedName name="_xlnm.Print_Area" localSheetId="125">'3-9-9低值易耗品 (2)'!$A$1:$P$30</definedName>
    <definedName name="_xlnm.Print_Area" localSheetId="22">'3-9存货汇总'!$A$1:$F$30</definedName>
    <definedName name="_xlnm.Print_Area" localSheetId="4">'3-流动资产汇总'!$A$1:$F$29</definedName>
    <definedName name="_xlnm.Print_Area" localSheetId="63">'4-10生产性生物资产'!$A$1:$N$30</definedName>
    <definedName name="_xlnm.Print_Area" localSheetId="153">'4-10生产性生物资产 (2)'!$A$1:$N$30</definedName>
    <definedName name="_xlnm.Print_Area" localSheetId="64">'4-11油气资产'!$A$1:$O$30</definedName>
    <definedName name="_xlnm.Print_Area" localSheetId="154">'4-11油气资产 (2)'!$A$1:$O$30</definedName>
    <definedName name="_xlnm.Print_Area" localSheetId="65">'4-12使用权资产'!$A$1:$S$30</definedName>
    <definedName name="_xlnm.Print_Area" localSheetId="155">'4-12使用权资产 (2)'!$A$1:$S$30</definedName>
    <definedName name="_xlnm.Print_Area" localSheetId="67">'4-13-1无形-土地'!$A$1:$P$30</definedName>
    <definedName name="_xlnm.Print_Area" localSheetId="156">'4-13-1无形-土地 (2)'!$A$1:$P$30</definedName>
    <definedName name="_xlnm.Print_Area" localSheetId="68">'4-13-2无形-矿业权'!$A$1:$N$30</definedName>
    <definedName name="_xlnm.Print_Area" localSheetId="157">'4-13-2无形-矿业权 (2)'!$A$1:$N$30</definedName>
    <definedName name="_xlnm.Print_Area" localSheetId="69">'4-13-3无形-其他'!$A$1:$K$30</definedName>
    <definedName name="_xlnm.Print_Area" localSheetId="158">'4-13-3无形-其他 (2)'!$A$1:$K$30</definedName>
    <definedName name="_xlnm.Print_Area" localSheetId="66">'4-13无形资产汇总'!$A$1:$F$30</definedName>
    <definedName name="_xlnm.Print_Area" localSheetId="70">'4-14开发支出'!$A$1:$H$30</definedName>
    <definedName name="_xlnm.Print_Area" localSheetId="159">'4-14开发支出 (2)'!$A$1:$H$30</definedName>
    <definedName name="_xlnm.Print_Area" localSheetId="71">'4-15商誉'!$A$1:$H$30</definedName>
    <definedName name="_xlnm.Print_Area" localSheetId="160">'4-15商誉 (2)'!$A$1:$H$30</definedName>
    <definedName name="_xlnm.Print_Area" localSheetId="72">'4-16长期待摊费用'!$A$1:$K$30</definedName>
    <definedName name="_xlnm.Print_Area" localSheetId="161">'4-16长期待摊费用 (2)'!$A$1:$K$30</definedName>
    <definedName name="_xlnm.Print_Area" localSheetId="73">'4-17递延所得税资产'!$A$1:$I$30</definedName>
    <definedName name="_xlnm.Print_Area" localSheetId="162">'4-17递延所得税资产 (2)'!$A$1:$I$30</definedName>
    <definedName name="_xlnm.Print_Area" localSheetId="74">'4-18其他非流动资产（临时设施）'!$A$1:$P$30</definedName>
    <definedName name="_xlnm.Print_Area" localSheetId="163">'4-18其他非流动资产（临时设施） (2)'!$A$1:$P$30</definedName>
    <definedName name="_xlnm.Print_Area" localSheetId="37">'4-1债权投资'!$A$1:$L$30</definedName>
    <definedName name="_xlnm.Print_Area" localSheetId="130">'4-1债权投资 (2)'!$A$1:$L$30</definedName>
    <definedName name="_xlnm.Print_Area" localSheetId="38">'4-2其他债权投资'!$A$1:$L$30</definedName>
    <definedName name="_xlnm.Print_Area" localSheetId="131">'4-2其他债权投资 (2)'!$A$1:$L$30</definedName>
    <definedName name="_xlnm.Print_Area" localSheetId="39">'4-3长期应收款'!$A$1:$I$30</definedName>
    <definedName name="_xlnm.Print_Area" localSheetId="132">'4-3长期应收款 (2)'!$A$1:$I$30</definedName>
    <definedName name="_xlnm.Print_Area" localSheetId="40">'4-4长期股权投资'!$A$1:$K$30</definedName>
    <definedName name="_xlnm.Print_Area" localSheetId="133">'4-4长期股权投资 (2)'!$A$1:$K$30</definedName>
    <definedName name="_xlnm.Print_Area" localSheetId="41">'4-5其他权益工具投资'!$A$1:$M$30</definedName>
    <definedName name="_xlnm.Print_Area" localSheetId="134">'4-5其他权益工具投资 (2)'!$A$1:$M$30</definedName>
    <definedName name="_xlnm.Print_Area" localSheetId="43">'4-6-1其他非流动金融资产-股票'!$A$1:$M$30</definedName>
    <definedName name="_xlnm.Print_Area" localSheetId="135">'4-6-1其他非流动金融资产-股票 (2)'!$A$1:$M$30</definedName>
    <definedName name="_xlnm.Print_Area" localSheetId="44">'4-6-2其他非流动金融资产-债券'!$A$1:$L$30</definedName>
    <definedName name="_xlnm.Print_Area" localSheetId="136">'4-6-2其他非流动金融资产-债券 (2)'!$A$1:$L$30</definedName>
    <definedName name="_xlnm.Print_Area" localSheetId="45">'4-6-3其他非流动金融资产-基金'!$A$1:$M$30</definedName>
    <definedName name="_xlnm.Print_Area" localSheetId="137">'4-6-3其他非流动金融资产-基金 (2)'!$A$1:$M$30</definedName>
    <definedName name="_xlnm.Print_Area" localSheetId="42">'4-6其他非流动金融资产汇总'!$A$1:$F$30</definedName>
    <definedName name="_xlnm.Print_Area" localSheetId="47">'4-7-1投资性房地产（房屋）'!$A$1:$R$30</definedName>
    <definedName name="_xlnm.Print_Area" localSheetId="138">'4-7-1投资性房地产（房屋） (2)'!$A$1:$R$30</definedName>
    <definedName name="_xlnm.Print_Area" localSheetId="48">'4-7-2投资性房地产（房屋）'!$A$1:$O$30</definedName>
    <definedName name="_xlnm.Print_Area" localSheetId="139">'4-7-2投资性房地产（房屋） (2)'!$A$1:$O$31</definedName>
    <definedName name="_xlnm.Print_Area" localSheetId="49">'4-7-3投资性房地产（土地）'!$A$1:$Q$30</definedName>
    <definedName name="_xlnm.Print_Area" localSheetId="140">'4-7-3投资性房地产（土地） (2)'!$A$1:$Q$30</definedName>
    <definedName name="_xlnm.Print_Area" localSheetId="50">'4-7-4投资性房地产（土地）'!$A$1:$Q$30</definedName>
    <definedName name="_xlnm.Print_Area" localSheetId="141">'4-7-4投资性房地产（土地） (2)'!$A$1:$Q$30</definedName>
    <definedName name="_xlnm.Print_Area" localSheetId="46">'4-7投资性房地产汇总'!$A$1:$F$30</definedName>
    <definedName name="_xlnm.Print_Area" localSheetId="52">'4-8-1房屋建筑物'!$A$1:$W$30</definedName>
    <definedName name="_xlnm.Print_Area" localSheetId="142">'4-8-1房屋建筑物 (2)'!$A$1:$W$30</definedName>
    <definedName name="_xlnm.Print_Area" localSheetId="53">'4-8-2构筑物'!$A$1:$Q$30</definedName>
    <definedName name="_xlnm.Print_Area" localSheetId="143">'4-8-2构筑物 (2)'!$A$1:$Q$30</definedName>
    <definedName name="_xlnm.Print_Area" localSheetId="54">'4-8-3管道沟槽'!$A$1:$P$30</definedName>
    <definedName name="_xlnm.Print_Area" localSheetId="144">'4-8-3管道沟槽 (2)'!$A$1:$P$30</definedName>
    <definedName name="_xlnm.Print_Area" localSheetId="145">'4-8-4机器设备 (2)'!$A$1:$S$30</definedName>
    <definedName name="_xlnm.Print_Area" localSheetId="56">'4-8-5车辆'!$A$1:$S$30</definedName>
    <definedName name="_xlnm.Print_Area" localSheetId="146">'4-8-5车辆 (2)'!$A$1:$S$30</definedName>
    <definedName name="_xlnm.Print_Area" localSheetId="147">'4-8-6电子设备 (2)'!$A$1:$S$30</definedName>
    <definedName name="_xlnm.Print_Area" localSheetId="57">'4-8-7土地'!$A$1:$P$30</definedName>
    <definedName name="_xlnm.Print_Area" localSheetId="148">'4-8-7土地 (2)'!$A$1:$P$30</definedName>
    <definedName name="_xlnm.Print_Area" localSheetId="58">'4-8-8固定资产清理'!$A$1:$H$30</definedName>
    <definedName name="_xlnm.Print_Area" localSheetId="149">'4-8-8固定资产清理 (2)'!$A$1:$H$30</definedName>
    <definedName name="_xlnm.Print_Area" localSheetId="51">'4-8固定资产汇总'!$A$1:$J$30</definedName>
    <definedName name="_xlnm.Print_Area" localSheetId="60">'4-9-1在建（土建）'!$A$1:$M$30</definedName>
    <definedName name="_xlnm.Print_Area" localSheetId="150">'4-9-1在建（土建） (2)'!$A$1:$M$30</definedName>
    <definedName name="_xlnm.Print_Area" localSheetId="61">'4-9-2在建（设备）'!$A$1:$R$30</definedName>
    <definedName name="_xlnm.Print_Area" localSheetId="151">'4-9-2在建（设备） (2)'!$A$1:$R$30</definedName>
    <definedName name="_xlnm.Print_Area" localSheetId="62">'4-9-3在建（工程物资）'!$A$1:$M$30</definedName>
    <definedName name="_xlnm.Print_Area" localSheetId="152">'4-9-3在建（工程物资） (2)'!$A$1:$M$30</definedName>
    <definedName name="_xlnm.Print_Area" localSheetId="59">'4-9在建工程汇总'!$A$1:$F$30</definedName>
    <definedName name="_xlnm.Print_Area" localSheetId="36">'4-非流动资产汇总'!$A$1:$F$28</definedName>
    <definedName name="_xlnm.Print_Area" localSheetId="86">'5-10-1应付利息'!$A$1:$I$30</definedName>
    <definedName name="_xlnm.Print_Area" localSheetId="173">'5-10-1应付利息 (2)'!$A$1:$I$30</definedName>
    <definedName name="_xlnm.Print_Area" localSheetId="87">'5-10-2应付股利'!$A$1:$G$30</definedName>
    <definedName name="_xlnm.Print_Area" localSheetId="174">'5-10-2应付股利 (2)'!$A$1:$G$30</definedName>
    <definedName name="_xlnm.Print_Area" localSheetId="88">'5-10-3其他应付款'!$A$1:$N$30</definedName>
    <definedName name="_xlnm.Print_Area" localSheetId="175">'5-10-3其他应付款 (2)'!$A$1:$N$30</definedName>
    <definedName name="_xlnm.Print_Area" localSheetId="85">'5-10其他应付款汇总'!$A$1:$F$30</definedName>
    <definedName name="_xlnm.Print_Area" localSheetId="89">'5-11持有待售负债'!$A$1:$L$28</definedName>
    <definedName name="_xlnm.Print_Area" localSheetId="176">'5-11持有待售负债 (2)'!$A$1:$L$28</definedName>
    <definedName name="_xlnm.Print_Area" localSheetId="90">'5-12一年到期非流动负债'!$A$1:$H$30</definedName>
    <definedName name="_xlnm.Print_Area" localSheetId="177">'5-12一年到期非流动负债 (2)'!$A$1:$H$30</definedName>
    <definedName name="_xlnm.Print_Area" localSheetId="91">'5-13其他流动负债'!$A$1:$G$30</definedName>
    <definedName name="_xlnm.Print_Area" localSheetId="178">'5-13其他流动负债 (2)'!$A$1:$G$30</definedName>
    <definedName name="_xlnm.Print_Area" localSheetId="76">'5-1短期借款'!$A$1:$K$30</definedName>
    <definedName name="_xlnm.Print_Area" localSheetId="164">'5-1短期借款 (2)'!$A$1:$K$30</definedName>
    <definedName name="_xlnm.Print_Area" localSheetId="77">'5-2交易性金融负债'!$A$1:$G$30</definedName>
    <definedName name="_xlnm.Print_Area" localSheetId="165">'5-2交易性金融负债 (2)'!$A$1:$G$30</definedName>
    <definedName name="_xlnm.Print_Area" localSheetId="78">'5-3衍生金融负债'!$A$1:$M$30</definedName>
    <definedName name="_xlnm.Print_Area" localSheetId="166">'5-3衍生金融负债 (2)'!$A$1:$M$30</definedName>
    <definedName name="_xlnm.Print_Area" localSheetId="79">'5-4应付票据'!$A$1:$H$30</definedName>
    <definedName name="_xlnm.Print_Area" localSheetId="167">'5-4应付票据 (2)'!$A$1:$H$30</definedName>
    <definedName name="_xlnm.Print_Area" localSheetId="80">'5-5应付账款'!$A$1:$P$30</definedName>
    <definedName name="_xlnm.Print_Area" localSheetId="168">'5-5应付账款 (2)'!$A$1:$P$30</definedName>
    <definedName name="_xlnm.Print_Area" localSheetId="81">'5-6预收账款'!$A$1:$P$30</definedName>
    <definedName name="_xlnm.Print_Area" localSheetId="169">'5-6预收账款 (2)'!$A$1:$P$30</definedName>
    <definedName name="_xlnm.Print_Area" localSheetId="82">'5-7合同负债'!$A$1:$J$29</definedName>
    <definedName name="_xlnm.Print_Area" localSheetId="170">'5-7合同负债 (2)'!$A$1:$J$29</definedName>
    <definedName name="_xlnm.Print_Area" localSheetId="83">'5-8应付职工薪酬'!$A$1:$F$30</definedName>
    <definedName name="_xlnm.Print_Area" localSheetId="171">'5-8应付职工薪酬 (2)'!$A$1:$F$30</definedName>
    <definedName name="_xlnm.Print_Area" localSheetId="84">'5-9应交税费'!$A$1:$G$30</definedName>
    <definedName name="_xlnm.Print_Area" localSheetId="172">'5-9应交税费 (2)'!$A$1:$G$30</definedName>
    <definedName name="_xlnm.Print_Area" localSheetId="75">'5-流动负债汇总'!$A$1:$F$29</definedName>
    <definedName name="_xlnm.Print_Area" localSheetId="93">'6-1长期借款'!$A$1:$K$30</definedName>
    <definedName name="_xlnm.Print_Area" localSheetId="179">'6-1长期借款 (2)'!$A$1:$K$30</definedName>
    <definedName name="_xlnm.Print_Area" localSheetId="94">'6-2应付债券'!$A$1:$I$30</definedName>
    <definedName name="_xlnm.Print_Area" localSheetId="180">'6-2应付债券 (2)'!$A$1:$I$30</definedName>
    <definedName name="_xlnm.Print_Area" localSheetId="95">'6-3租赁负债'!$A$1:$H$30</definedName>
    <definedName name="_xlnm.Print_Area" localSheetId="181">'6-3租赁负债 (2)'!$A$1:$H$30</definedName>
    <definedName name="_xlnm.Print_Area" localSheetId="97">'6-4-1长期应付款'!$A$1:$I$30</definedName>
    <definedName name="_xlnm.Print_Area" localSheetId="182">'6-4-1长期应付款 (2)'!$A$1:$I$30</definedName>
    <definedName name="_xlnm.Print_Area" localSheetId="98">'6-4-2专项应付款'!$A$1:$G$30</definedName>
    <definedName name="_xlnm.Print_Area" localSheetId="183">'6-4-2专项应付款 (2)'!$A$1:$G$30</definedName>
    <definedName name="_xlnm.Print_Area" localSheetId="99">'6-5预计负债'!$A$1:$G$30</definedName>
    <definedName name="_xlnm.Print_Area" localSheetId="184">'6-5预计负债 (2)'!$A$1:$G$30</definedName>
    <definedName name="_xlnm.Print_Area" localSheetId="100">'6-6递延收益'!$A$1:$I$30</definedName>
    <definedName name="_xlnm.Print_Area" localSheetId="185">'6-6递延收益 (2)'!$A$1:$I$30</definedName>
    <definedName name="_xlnm.Print_Area" localSheetId="101">'6-7递延所得税负债'!$A$1:$G$30</definedName>
    <definedName name="_xlnm.Print_Area" localSheetId="186">'6-7递延所得税负债 (2)'!$A$1:$G$30</definedName>
    <definedName name="_xlnm.Print_Area" localSheetId="102">'6-8其他非流动负债'!$A$1:$G$30</definedName>
    <definedName name="_xlnm.Print_Area" localSheetId="187">'6-8其他非流动负债 (2)'!$A$1:$G$30</definedName>
    <definedName name="_xlnm.Print_Area" localSheetId="92">'6-非流动负债汇总'!$A$1:$F$29</definedName>
    <definedName name="_xlnm.Print_Area">#REF!</definedName>
    <definedName name="Print_Area_MI">#REF!</definedName>
    <definedName name="_xlnm.Print_Titles" localSheetId="3">'2-分类汇总'!$1:$6</definedName>
    <definedName name="_xlnm.Print_Titles" localSheetId="32">'3-10合同资产'!$1:$6</definedName>
    <definedName name="_xlnm.Print_Titles" localSheetId="126">'3-10合同资产 (2)'!$1:$6</definedName>
    <definedName name="_xlnm.Print_Titles" localSheetId="33">'3-11持有待售资产'!$1:$6</definedName>
    <definedName name="_xlnm.Print_Titles" localSheetId="127">'3-11持有待售资产 (2)'!$1:$6</definedName>
    <definedName name="_xlnm.Print_Titles" localSheetId="6">'3-1-1现金'!$1:$6</definedName>
    <definedName name="_xlnm.Print_Titles" localSheetId="103">'3-1-1现金 (2)'!$1:$6</definedName>
    <definedName name="_xlnm.Print_Titles" localSheetId="34">'3-12一年到期非流动资产'!$1:$6</definedName>
    <definedName name="_xlnm.Print_Titles" localSheetId="128">'3-12一年到期非流动资产 (2)'!$1:$6</definedName>
    <definedName name="_xlnm.Print_Titles" localSheetId="7">'3-1-2银行存款'!$1:$6</definedName>
    <definedName name="_xlnm.Print_Titles" localSheetId="104">'3-1-2银行存款 (2)'!$1:$6</definedName>
    <definedName name="_xlnm.Print_Titles" localSheetId="8">'3-1-3其他货币资金'!$1:$6</definedName>
    <definedName name="_xlnm.Print_Titles" localSheetId="105">'3-1-3其他货币资金 (2)'!$1:$6</definedName>
    <definedName name="_xlnm.Print_Titles" localSheetId="35">'3-13其他流动资产'!$1:$6</definedName>
    <definedName name="_xlnm.Print_Titles" localSheetId="129">'3-13其他流动资产 (2)'!$1:$6</definedName>
    <definedName name="_xlnm.Print_Titles" localSheetId="10">'3-2-1交易性-股票'!$1:$6</definedName>
    <definedName name="_xlnm.Print_Titles" localSheetId="106">'3-2-1交易性-股票 (2)'!$1:$6</definedName>
    <definedName name="_xlnm.Print_Titles" localSheetId="11">'3-2-2交易性-债券'!$1:$6</definedName>
    <definedName name="_xlnm.Print_Titles" localSheetId="107">'3-2-2交易性-债券 (2)'!$1:$6</definedName>
    <definedName name="_xlnm.Print_Titles" localSheetId="12">'3-2-3交易性-基金 '!$1:$6</definedName>
    <definedName name="_xlnm.Print_Titles" localSheetId="108">'3-2-3交易性-基金  (2)'!$1:$6</definedName>
    <definedName name="_xlnm.Print_Titles" localSheetId="13">'3-3衍生金融资产'!$1:$6</definedName>
    <definedName name="_xlnm.Print_Titles" localSheetId="109">'3-3衍生金融资产 (2)'!$1:$6</definedName>
    <definedName name="_xlnm.Print_Titles" localSheetId="14">'3-4应收票据'!$1:$6</definedName>
    <definedName name="_xlnm.Print_Titles" localSheetId="110">'3-4应收票据 (2)'!$1:$6</definedName>
    <definedName name="_xlnm.Print_Titles" localSheetId="15">'3-5应收账款'!$1:$6</definedName>
    <definedName name="_xlnm.Print_Titles" localSheetId="111">'3-5应收账款 (2)'!$1:$6</definedName>
    <definedName name="_xlnm.Print_Titles" localSheetId="16">'3-6应收款项融资'!$1:$6</definedName>
    <definedName name="_xlnm.Print_Titles" localSheetId="112">'3-6应收款项融资 (2)'!$1:$6</definedName>
    <definedName name="_xlnm.Print_Titles" localSheetId="17">'3-7预付账款'!$1:$6</definedName>
    <definedName name="_xlnm.Print_Titles" localSheetId="113">'3-7预付账款 (2)'!$1:$6</definedName>
    <definedName name="_xlnm.Print_Titles" localSheetId="19">'3-8-1应收利息'!$1:$6</definedName>
    <definedName name="_xlnm.Print_Titles" localSheetId="114">'3-8-1应收利息 (2)'!$1:$6</definedName>
    <definedName name="_xlnm.Print_Titles" localSheetId="20">'3-8-2应收股利'!$1:$6</definedName>
    <definedName name="_xlnm.Print_Titles" localSheetId="115">'3-8-2应收股利 (2)'!$1:$6</definedName>
    <definedName name="_xlnm.Print_Titles" localSheetId="21">'3-8-3其他应收款'!$1:$6</definedName>
    <definedName name="_xlnm.Print_Titles" localSheetId="116">'3-8-3其他应收款 (2)'!$1:$6</definedName>
    <definedName name="_xlnm.Print_Titles" localSheetId="23">'3-9-1材料采购（在途物资）'!$1:$6</definedName>
    <definedName name="_xlnm.Print_Titles" localSheetId="117">'3-9-1材料采购（在途物资） (2)'!$1:$6</definedName>
    <definedName name="_xlnm.Print_Titles" localSheetId="24">'3-9-2原材料'!$1:$6</definedName>
    <definedName name="_xlnm.Print_Titles" localSheetId="118">'3-9-2原材料 (2)'!$1:$6</definedName>
    <definedName name="_xlnm.Print_Titles" localSheetId="25">'3-9-3在库周转材料'!$1:$6</definedName>
    <definedName name="_xlnm.Print_Titles" localSheetId="119">'3-9-3在库周转材料 (2)'!$1:$6</definedName>
    <definedName name="_xlnm.Print_Titles" localSheetId="26">'3-9-4委托加工物资'!$1:$6</definedName>
    <definedName name="_xlnm.Print_Titles" localSheetId="120">'3-9-4委托加工物资 (2)'!$1:$6</definedName>
    <definedName name="_xlnm.Print_Titles" localSheetId="27">'3-9-5产成品（库存商品）'!$1:$6</definedName>
    <definedName name="_xlnm.Print_Titles" localSheetId="121">'3-9-5产成品（库存商品） (2)'!$1:$6</definedName>
    <definedName name="_xlnm.Print_Titles" localSheetId="28">'3-9-6在产品（合同履约成本）'!$1:$6</definedName>
    <definedName name="_xlnm.Print_Titles" localSheetId="122">'3-9-6在产品（合同履约成本） (2)'!$1:$6</definedName>
    <definedName name="_xlnm.Print_Titles" localSheetId="29">'3-9-7发出商品'!$1:$6</definedName>
    <definedName name="_xlnm.Print_Titles" localSheetId="123">'3-9-7发出商品 (2)'!$1:$6</definedName>
    <definedName name="_xlnm.Print_Titles" localSheetId="30">'3-9-8在用周转材料'!$1:$6</definedName>
    <definedName name="_xlnm.Print_Titles" localSheetId="124">'3-9-8在用周转材料 (2)'!$1:$6</definedName>
    <definedName name="_xlnm.Print_Titles" localSheetId="31">'3-9-9低值易耗品'!$1:$6</definedName>
    <definedName name="_xlnm.Print_Titles" localSheetId="125">'3-9-9低值易耗品 (2)'!$1:$6</definedName>
    <definedName name="_xlnm.Print_Titles" localSheetId="63">'4-10生产性生物资产'!$1:$6</definedName>
    <definedName name="_xlnm.Print_Titles" localSheetId="153">'4-10生产性生物资产 (2)'!$1:$6</definedName>
    <definedName name="_xlnm.Print_Titles" localSheetId="64">'4-11油气资产'!$1:$6</definedName>
    <definedName name="_xlnm.Print_Titles" localSheetId="154">'4-11油气资产 (2)'!$1:$6</definedName>
    <definedName name="_xlnm.Print_Titles" localSheetId="65">'4-12使用权资产'!$1:$6</definedName>
    <definedName name="_xlnm.Print_Titles" localSheetId="155">'4-12使用权资产 (2)'!$1:$6</definedName>
    <definedName name="_xlnm.Print_Titles" localSheetId="67">'4-13-1无形-土地'!$1:$6</definedName>
    <definedName name="_xlnm.Print_Titles" localSheetId="156">'4-13-1无形-土地 (2)'!$1:$6</definedName>
    <definedName name="_xlnm.Print_Titles" localSheetId="68">'4-13-2无形-矿业权'!$1:$6</definedName>
    <definedName name="_xlnm.Print_Titles" localSheetId="157">'4-13-2无形-矿业权 (2)'!$1:$6</definedName>
    <definedName name="_xlnm.Print_Titles" localSheetId="69">'4-13-3无形-其他'!$1:$6</definedName>
    <definedName name="_xlnm.Print_Titles" localSheetId="158">'4-13-3无形-其他 (2)'!$1:$6</definedName>
    <definedName name="_xlnm.Print_Titles" localSheetId="70">'4-14开发支出'!$1:$6</definedName>
    <definedName name="_xlnm.Print_Titles" localSheetId="159">'4-14开发支出 (2)'!$1:$6</definedName>
    <definedName name="_xlnm.Print_Titles" localSheetId="71">'4-15商誉'!$1:$6</definedName>
    <definedName name="_xlnm.Print_Titles" localSheetId="160">'4-15商誉 (2)'!$1:$6</definedName>
    <definedName name="_xlnm.Print_Titles" localSheetId="72">'4-16长期待摊费用'!$1:$6</definedName>
    <definedName name="_xlnm.Print_Titles" localSheetId="161">'4-16长期待摊费用 (2)'!$1:$6</definedName>
    <definedName name="_xlnm.Print_Titles" localSheetId="73">'4-17递延所得税资产'!$1:$6</definedName>
    <definedName name="_xlnm.Print_Titles" localSheetId="162">'4-17递延所得税资产 (2)'!$1:$6</definedName>
    <definedName name="_xlnm.Print_Titles" localSheetId="74">'4-18其他非流动资产（临时设施）'!$1:$6</definedName>
    <definedName name="_xlnm.Print_Titles" localSheetId="163">'4-18其他非流动资产（临时设施） (2)'!$1:$6</definedName>
    <definedName name="_xlnm.Print_Titles" localSheetId="37">'4-1债权投资'!$1:$6</definedName>
    <definedName name="_xlnm.Print_Titles" localSheetId="130">'4-1债权投资 (2)'!$1:$6</definedName>
    <definedName name="_xlnm.Print_Titles" localSheetId="38">'4-2其他债权投资'!$1:$6</definedName>
    <definedName name="_xlnm.Print_Titles" localSheetId="131">'4-2其他债权投资 (2)'!$1:$6</definedName>
    <definedName name="_xlnm.Print_Titles" localSheetId="39">'4-3长期应收款'!$1:$6</definedName>
    <definedName name="_xlnm.Print_Titles" localSheetId="132">'4-3长期应收款 (2)'!$1:$6</definedName>
    <definedName name="_xlnm.Print_Titles" localSheetId="40">'4-4长期股权投资'!$1:$6</definedName>
    <definedName name="_xlnm.Print_Titles" localSheetId="133">'4-4长期股权投资 (2)'!$1:$6</definedName>
    <definedName name="_xlnm.Print_Titles" localSheetId="41">'4-5其他权益工具投资'!$1:$6</definedName>
    <definedName name="_xlnm.Print_Titles" localSheetId="134">'4-5其他权益工具投资 (2)'!$1:$6</definedName>
    <definedName name="_xlnm.Print_Titles" localSheetId="43">'4-6-1其他非流动金融资产-股票'!$1:$6</definedName>
    <definedName name="_xlnm.Print_Titles" localSheetId="135">'4-6-1其他非流动金融资产-股票 (2)'!$1:$6</definedName>
    <definedName name="_xlnm.Print_Titles" localSheetId="44">'4-6-2其他非流动金融资产-债券'!$1:$6</definedName>
    <definedName name="_xlnm.Print_Titles" localSheetId="136">'4-6-2其他非流动金融资产-债券 (2)'!$1:$6</definedName>
    <definedName name="_xlnm.Print_Titles" localSheetId="45">'4-6-3其他非流动金融资产-基金'!$1:$6</definedName>
    <definedName name="_xlnm.Print_Titles" localSheetId="137">'4-6-3其他非流动金融资产-基金 (2)'!$1:$6</definedName>
    <definedName name="_xlnm.Print_Titles" localSheetId="47">'4-7-1投资性房地产（房屋）'!$1:$6</definedName>
    <definedName name="_xlnm.Print_Titles" localSheetId="138">'4-7-1投资性房地产（房屋） (2)'!$1:$6</definedName>
    <definedName name="_xlnm.Print_Titles" localSheetId="48">'4-7-2投资性房地产（房屋）'!$1:$6</definedName>
    <definedName name="_xlnm.Print_Titles" localSheetId="139">'4-7-2投资性房地产（房屋） (2)'!$1:$6</definedName>
    <definedName name="_xlnm.Print_Titles" localSheetId="49">'4-7-3投资性房地产（土地）'!$1:$6</definedName>
    <definedName name="_xlnm.Print_Titles" localSheetId="140">'4-7-3投资性房地产（土地） (2)'!$1:$6</definedName>
    <definedName name="_xlnm.Print_Titles" localSheetId="50">'4-7-4投资性房地产（土地）'!$1:$6</definedName>
    <definedName name="_xlnm.Print_Titles" localSheetId="141">'4-7-4投资性房地产（土地） (2)'!$1:$6</definedName>
    <definedName name="_xlnm.Print_Titles" localSheetId="52">'4-8-1房屋建筑物'!$1:$6</definedName>
    <definedName name="_xlnm.Print_Titles" localSheetId="142">'4-8-1房屋建筑物 (2)'!$1:$6</definedName>
    <definedName name="_xlnm.Print_Titles" localSheetId="53">'4-8-2构筑物'!$1:$6</definedName>
    <definedName name="_xlnm.Print_Titles" localSheetId="143">'4-8-2构筑物 (2)'!$1:$6</definedName>
    <definedName name="_xlnm.Print_Titles" localSheetId="54">'4-8-3管道沟槽'!$1:$6</definedName>
    <definedName name="_xlnm.Print_Titles" localSheetId="144">'4-8-3管道沟槽 (2)'!$1:$6</definedName>
    <definedName name="_xlnm.Print_Titles" localSheetId="145">'4-8-4机器设备 (2)'!$1:$6</definedName>
    <definedName name="_xlnm.Print_Titles" localSheetId="56">'4-8-5车辆'!$1:$6</definedName>
    <definedName name="_xlnm.Print_Titles" localSheetId="146">'4-8-5车辆 (2)'!$1:$6</definedName>
    <definedName name="_xlnm.Print_Titles" localSheetId="147">'4-8-6电子设备 (2)'!$1:$6</definedName>
    <definedName name="_xlnm.Print_Titles" localSheetId="57">'4-8-7土地'!$1:$6</definedName>
    <definedName name="_xlnm.Print_Titles" localSheetId="148">'4-8-7土地 (2)'!$1:$6</definedName>
    <definedName name="_xlnm.Print_Titles" localSheetId="58">'4-8-8固定资产清理'!$1:$6</definedName>
    <definedName name="_xlnm.Print_Titles" localSheetId="149">'4-8-8固定资产清理 (2)'!$1:$6</definedName>
    <definedName name="_xlnm.Print_Titles" localSheetId="60">'4-9-1在建（土建）'!$1:$6</definedName>
    <definedName name="_xlnm.Print_Titles" localSheetId="150">'4-9-1在建（土建） (2)'!$1:$6</definedName>
    <definedName name="_xlnm.Print_Titles" localSheetId="61">'4-9-2在建（设备）'!$1:$6</definedName>
    <definedName name="_xlnm.Print_Titles" localSheetId="151">'4-9-2在建（设备） (2)'!$1:$6</definedName>
    <definedName name="_xlnm.Print_Titles" localSheetId="62">'4-9-3在建（工程物资）'!$1:$6</definedName>
    <definedName name="_xlnm.Print_Titles" localSheetId="152">'4-9-3在建（工程物资） (2)'!$1:$6</definedName>
    <definedName name="_xlnm.Print_Titles" localSheetId="86">'5-10-1应付利息'!$1:$6</definedName>
    <definedName name="_xlnm.Print_Titles" localSheetId="173">'5-10-1应付利息 (2)'!$1:$6</definedName>
    <definedName name="_xlnm.Print_Titles" localSheetId="87">'5-10-2应付股利'!$1:$6</definedName>
    <definedName name="_xlnm.Print_Titles" localSheetId="174">'5-10-2应付股利 (2)'!$1:$6</definedName>
    <definedName name="_xlnm.Print_Titles" localSheetId="88">'5-10-3其他应付款'!$1:$6</definedName>
    <definedName name="_xlnm.Print_Titles" localSheetId="175">'5-10-3其他应付款 (2)'!$1:$6</definedName>
    <definedName name="_xlnm.Print_Titles" localSheetId="89">'5-11持有待售负债'!$1:$6</definedName>
    <definedName name="_xlnm.Print_Titles" localSheetId="176">'5-11持有待售负债 (2)'!$1:$6</definedName>
    <definedName name="_xlnm.Print_Titles" localSheetId="90">'5-12一年到期非流动负债'!$1:$6</definedName>
    <definedName name="_xlnm.Print_Titles" localSheetId="177">'5-12一年到期非流动负债 (2)'!$1:$6</definedName>
    <definedName name="_xlnm.Print_Titles" localSheetId="91">'5-13其他流动负债'!$1:$6</definedName>
    <definedName name="_xlnm.Print_Titles" localSheetId="178">'5-13其他流动负债 (2)'!$1:$6</definedName>
    <definedName name="_xlnm.Print_Titles" localSheetId="76">'5-1短期借款'!$1:$6</definedName>
    <definedName name="_xlnm.Print_Titles" localSheetId="164">'5-1短期借款 (2)'!$1:$6</definedName>
    <definedName name="_xlnm.Print_Titles" localSheetId="77">'5-2交易性金融负债'!$1:$6</definedName>
    <definedName name="_xlnm.Print_Titles" localSheetId="165">'5-2交易性金融负债 (2)'!$1:$6</definedName>
    <definedName name="_xlnm.Print_Titles" localSheetId="78">'5-3衍生金融负债'!$1:$6</definedName>
    <definedName name="_xlnm.Print_Titles" localSheetId="166">'5-3衍生金融负债 (2)'!$1:$6</definedName>
    <definedName name="_xlnm.Print_Titles" localSheetId="79">'5-4应付票据'!$1:$6</definedName>
    <definedName name="_xlnm.Print_Titles" localSheetId="167">'5-4应付票据 (2)'!$1:$6</definedName>
    <definedName name="_xlnm.Print_Titles" localSheetId="80">'5-5应付账款'!$1:$6</definedName>
    <definedName name="_xlnm.Print_Titles" localSheetId="168">'5-5应付账款 (2)'!$1:$6</definedName>
    <definedName name="_xlnm.Print_Titles" localSheetId="81">'5-6预收账款'!$1:$6</definedName>
    <definedName name="_xlnm.Print_Titles" localSheetId="169">'5-6预收账款 (2)'!$1:$6</definedName>
    <definedName name="_xlnm.Print_Titles" localSheetId="82">'5-7合同负债'!$1:$6</definedName>
    <definedName name="_xlnm.Print_Titles" localSheetId="170">'5-7合同负债 (2)'!$1:$6</definedName>
    <definedName name="_xlnm.Print_Titles" localSheetId="83">'5-8应付职工薪酬'!$1:$6</definedName>
    <definedName name="_xlnm.Print_Titles" localSheetId="171">'5-8应付职工薪酬 (2)'!$1:$6</definedName>
    <definedName name="_xlnm.Print_Titles" localSheetId="84">'5-9应交税费'!$1:$6</definedName>
    <definedName name="_xlnm.Print_Titles" localSheetId="172">'5-9应交税费 (2)'!$1:$6</definedName>
    <definedName name="_xlnm.Print_Titles" localSheetId="93">'6-1长期借款'!$1:$6</definedName>
    <definedName name="_xlnm.Print_Titles" localSheetId="179">'6-1长期借款 (2)'!$1:$6</definedName>
    <definedName name="_xlnm.Print_Titles" localSheetId="94">'6-2应付债券'!$1:$6</definedName>
    <definedName name="_xlnm.Print_Titles" localSheetId="180">'6-2应付债券 (2)'!$1:$6</definedName>
    <definedName name="_xlnm.Print_Titles" localSheetId="95">'6-3租赁负债'!$1:$6</definedName>
    <definedName name="_xlnm.Print_Titles" localSheetId="181">'6-3租赁负债 (2)'!$1:$6</definedName>
    <definedName name="_xlnm.Print_Titles" localSheetId="97">'6-4-1长期应付款'!$1:$6</definedName>
    <definedName name="_xlnm.Print_Titles" localSheetId="182">'6-4-1长期应付款 (2)'!$1:$6</definedName>
    <definedName name="_xlnm.Print_Titles" localSheetId="98">'6-4-2专项应付款'!$1:$6</definedName>
    <definedName name="_xlnm.Print_Titles" localSheetId="183">'6-4-2专项应付款 (2)'!$1:$6</definedName>
    <definedName name="_xlnm.Print_Titles" localSheetId="99">'6-5预计负债'!$1:$6</definedName>
    <definedName name="_xlnm.Print_Titles" localSheetId="184">'6-5预计负债 (2)'!$1:$6</definedName>
    <definedName name="_xlnm.Print_Titles" localSheetId="100">'6-6递延收益'!$1:$6</definedName>
    <definedName name="_xlnm.Print_Titles" localSheetId="185">'6-6递延收益 (2)'!$1:$6</definedName>
    <definedName name="_xlnm.Print_Titles" localSheetId="101">'6-7递延所得税负债'!$1:$6</definedName>
    <definedName name="_xlnm.Print_Titles" localSheetId="186">'6-7递延所得税负债 (2)'!$1:$6</definedName>
    <definedName name="_xlnm.Print_Titles" localSheetId="102">'6-8其他非流动负债'!$1:$6</definedName>
    <definedName name="_xlnm.Print_Titles" localSheetId="187">'6-8其他非流动负债 (2)'!$1:$6</definedName>
    <definedName name="Work_Program_By_Area_List" localSheetId="70">#REF!</definedName>
    <definedName name="Work_Program_By_Area_List" localSheetId="159">#REF!</definedName>
    <definedName name="Work_Program_By_Area_List" localSheetId="36">#REF!</definedName>
    <definedName name="Work_Program_By_Area_List">#REF!</definedName>
    <definedName name="表格类型">表头信息!$E$35</definedName>
    <definedName name="年初短期投资">#REF!</definedName>
    <definedName name="年初货币资金">#REF!</definedName>
    <definedName name="年初应收票据">#REF!</definedName>
    <definedName name="전" localSheetId="70">#REF!</definedName>
    <definedName name="전" localSheetId="159">#REF!</definedName>
    <definedName name="전" localSheetId="36">#REF!</definedName>
    <definedName name="전">#REF!</definedName>
    <definedName name="주택사업본부" localSheetId="70">#REF!</definedName>
    <definedName name="주택사업본부" localSheetId="159">#REF!</definedName>
    <definedName name="주택사업본부" localSheetId="36">#REF!</definedName>
    <definedName name="주택사업본부">#REF!</definedName>
    <definedName name="철구사업본부" localSheetId="70">#REF!</definedName>
    <definedName name="철구사업본부" localSheetId="159">#REF!</definedName>
    <definedName name="철구사업본부" localSheetId="36">#REF!</definedName>
    <definedName name="철구사업본부">#REF!</definedName>
  </definedNames>
  <calcPr calcId="191029" fullPrecision="0"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7" i="164" l="1"/>
  <c r="G47" i="164"/>
  <c r="C48" i="164"/>
  <c r="G48" i="164"/>
  <c r="C49" i="164"/>
  <c r="G49" i="164"/>
  <c r="C50" i="164"/>
  <c r="G50" i="164"/>
  <c r="G51" i="164"/>
  <c r="E47" i="164"/>
  <c r="E48" i="164"/>
  <c r="E49" i="164"/>
  <c r="E50" i="164"/>
  <c r="E51" i="164"/>
  <c r="C51" i="164"/>
  <c r="C38" i="164"/>
  <c r="G38" i="164"/>
  <c r="C39" i="164"/>
  <c r="G39" i="164"/>
  <c r="C40" i="164"/>
  <c r="G40" i="164"/>
  <c r="C41" i="164"/>
  <c r="G41" i="164"/>
  <c r="C42" i="164"/>
  <c r="G42" i="164"/>
  <c r="C43" i="164"/>
  <c r="G43" i="164"/>
  <c r="G44" i="164"/>
  <c r="E38" i="164"/>
  <c r="E39" i="164"/>
  <c r="E40" i="164"/>
  <c r="E41" i="164"/>
  <c r="E42" i="164"/>
  <c r="E43" i="164"/>
  <c r="E44" i="164"/>
  <c r="C44" i="164"/>
  <c r="C30" i="164"/>
  <c r="G30" i="164"/>
  <c r="G34" i="164"/>
  <c r="E30" i="164"/>
  <c r="E34" i="164"/>
  <c r="C34" i="164"/>
  <c r="C33" i="164"/>
  <c r="G33" i="164"/>
  <c r="E33" i="164"/>
  <c r="C32" i="164"/>
  <c r="G32" i="164"/>
  <c r="E32" i="164"/>
  <c r="C31" i="164"/>
  <c r="G31" i="164"/>
  <c r="E31" i="164"/>
  <c r="C21" i="164"/>
  <c r="G21" i="164"/>
  <c r="G27" i="164"/>
  <c r="E21" i="164"/>
  <c r="E27" i="164"/>
  <c r="C27" i="164"/>
  <c r="C26" i="164"/>
  <c r="G26" i="164"/>
  <c r="E26" i="164"/>
  <c r="C25" i="164"/>
  <c r="G25" i="164"/>
  <c r="E25" i="164"/>
  <c r="C24" i="164"/>
  <c r="G24" i="164"/>
  <c r="E24" i="164"/>
  <c r="C23" i="164"/>
  <c r="G23" i="164"/>
  <c r="E23" i="164"/>
  <c r="C22" i="164"/>
  <c r="G22" i="164"/>
  <c r="E22" i="164"/>
  <c r="C13" i="164"/>
  <c r="G13" i="164"/>
  <c r="C14" i="164"/>
  <c r="G14" i="164"/>
  <c r="C15" i="164"/>
  <c r="G15" i="164"/>
  <c r="C16" i="164"/>
  <c r="G16" i="164"/>
  <c r="G17" i="164"/>
  <c r="E13" i="164"/>
  <c r="E14" i="164"/>
  <c r="E15" i="164"/>
  <c r="E16" i="164"/>
  <c r="E17" i="164"/>
  <c r="C17" i="164"/>
  <c r="C4" i="164"/>
  <c r="G4" i="164"/>
  <c r="C5" i="164"/>
  <c r="G5" i="164"/>
  <c r="C6" i="164"/>
  <c r="G6" i="164"/>
  <c r="C7" i="164"/>
  <c r="G7" i="164"/>
  <c r="C8" i="164"/>
  <c r="G8" i="164"/>
  <c r="C9" i="164"/>
  <c r="G9" i="164"/>
  <c r="G10" i="164"/>
  <c r="E4" i="164"/>
  <c r="E5" i="164"/>
  <c r="E6" i="164"/>
  <c r="E7" i="164"/>
  <c r="E8" i="164"/>
  <c r="E9" i="164"/>
  <c r="E10" i="164"/>
  <c r="C10" i="164"/>
  <c r="A30" i="96"/>
  <c r="E29" i="96"/>
  <c r="A29" i="96"/>
  <c r="F27" i="96"/>
  <c r="E27" i="96"/>
  <c r="A4" i="96"/>
  <c r="A2" i="96"/>
  <c r="A1" i="96"/>
  <c r="A30" i="76"/>
  <c r="E29" i="76"/>
  <c r="A29" i="76"/>
  <c r="F27" i="76"/>
  <c r="E27" i="76"/>
  <c r="A4" i="76"/>
  <c r="A2" i="76"/>
  <c r="A1" i="76"/>
  <c r="A30" i="180"/>
  <c r="G29" i="180"/>
  <c r="A29" i="180"/>
  <c r="H27" i="180"/>
  <c r="G27" i="180"/>
  <c r="A4" i="180"/>
  <c r="A2" i="180"/>
  <c r="A1" i="180"/>
  <c r="A30" i="136"/>
  <c r="E29" i="136"/>
  <c r="A29" i="136"/>
  <c r="F27" i="136"/>
  <c r="E27" i="136"/>
  <c r="A4" i="136"/>
  <c r="A2" i="136"/>
  <c r="A1" i="136"/>
  <c r="A30" i="111"/>
  <c r="E29" i="111"/>
  <c r="A29" i="111"/>
  <c r="F27" i="111"/>
  <c r="E27" i="111"/>
  <c r="A4" i="111"/>
  <c r="A2" i="111"/>
  <c r="A1" i="111"/>
  <c r="A30" i="73"/>
  <c r="G29" i="73"/>
  <c r="A29" i="73"/>
  <c r="G7" i="73"/>
  <c r="H7" i="73"/>
  <c r="G8" i="73"/>
  <c r="H8" i="73"/>
  <c r="G9" i="73"/>
  <c r="H9" i="73"/>
  <c r="G10" i="73"/>
  <c r="H10" i="73"/>
  <c r="G11" i="73"/>
  <c r="H11" i="73"/>
  <c r="G12" i="73"/>
  <c r="H12" i="73"/>
  <c r="G13" i="73"/>
  <c r="H13" i="73"/>
  <c r="G14" i="73"/>
  <c r="H14" i="73"/>
  <c r="G15" i="73"/>
  <c r="H15" i="73"/>
  <c r="G16" i="73"/>
  <c r="H16" i="73"/>
  <c r="G17" i="73"/>
  <c r="H17" i="73"/>
  <c r="G18" i="73"/>
  <c r="H18" i="73"/>
  <c r="G19" i="73"/>
  <c r="H19" i="73"/>
  <c r="G20" i="73"/>
  <c r="H20" i="73"/>
  <c r="G21" i="73"/>
  <c r="H21" i="73"/>
  <c r="G22" i="73"/>
  <c r="H22" i="73"/>
  <c r="G23" i="73"/>
  <c r="H23" i="73"/>
  <c r="G24" i="73"/>
  <c r="H24" i="73"/>
  <c r="G25" i="73"/>
  <c r="H25" i="73"/>
  <c r="G26" i="73"/>
  <c r="H26" i="73"/>
  <c r="H27" i="73"/>
  <c r="G27" i="73"/>
  <c r="F27" i="73"/>
  <c r="E27" i="73"/>
  <c r="A4" i="73"/>
  <c r="A2" i="73"/>
  <c r="A1" i="73"/>
  <c r="A30" i="188"/>
  <c r="E29" i="188"/>
  <c r="A29" i="188"/>
  <c r="C7" i="188"/>
  <c r="C8" i="188"/>
  <c r="C27" i="188"/>
  <c r="F27" i="188"/>
  <c r="D7" i="188"/>
  <c r="D8" i="188"/>
  <c r="D27" i="188"/>
  <c r="E27" i="188"/>
  <c r="F8" i="188"/>
  <c r="E8" i="188"/>
  <c r="F7" i="188"/>
  <c r="E7" i="188"/>
  <c r="A4" i="188"/>
  <c r="A2" i="188"/>
  <c r="A30" i="179"/>
  <c r="F29" i="179"/>
  <c r="A29" i="179"/>
  <c r="G27" i="179"/>
  <c r="F27" i="179"/>
  <c r="A4" i="179"/>
  <c r="A2" i="179"/>
  <c r="A1" i="179"/>
  <c r="A30" i="110"/>
  <c r="G29" i="110"/>
  <c r="A29" i="110"/>
  <c r="H27" i="110"/>
  <c r="G27" i="110"/>
  <c r="A4" i="110"/>
  <c r="A2" i="110"/>
  <c r="A1" i="110"/>
  <c r="A30" i="71"/>
  <c r="I29" i="71"/>
  <c r="A29" i="71"/>
  <c r="J27" i="71"/>
  <c r="I27" i="71"/>
  <c r="A4" i="71"/>
  <c r="A2" i="71"/>
  <c r="A1" i="71"/>
  <c r="A29" i="70"/>
  <c r="E28" i="70"/>
  <c r="A28" i="70"/>
  <c r="C7" i="70"/>
  <c r="C8" i="70"/>
  <c r="C9" i="70"/>
  <c r="C10" i="70"/>
  <c r="C11" i="70"/>
  <c r="C12" i="70"/>
  <c r="C13" i="70"/>
  <c r="C14" i="70"/>
  <c r="C26" i="70"/>
  <c r="F26" i="70"/>
  <c r="D7" i="70"/>
  <c r="E7" i="70"/>
  <c r="D8" i="70"/>
  <c r="E8" i="70"/>
  <c r="D9" i="70"/>
  <c r="E9" i="70"/>
  <c r="D10" i="70"/>
  <c r="E10" i="70"/>
  <c r="D11" i="70"/>
  <c r="E11" i="70"/>
  <c r="D12" i="70"/>
  <c r="E12" i="70"/>
  <c r="D13" i="70"/>
  <c r="E13" i="70"/>
  <c r="D14" i="70"/>
  <c r="E14" i="70"/>
  <c r="D26" i="70"/>
  <c r="E26" i="70"/>
  <c r="F14" i="70"/>
  <c r="F13" i="70"/>
  <c r="F12" i="70"/>
  <c r="F11" i="70"/>
  <c r="F10" i="70"/>
  <c r="F9" i="70"/>
  <c r="F8" i="70"/>
  <c r="F7" i="70"/>
  <c r="A4" i="70"/>
  <c r="A2" i="70"/>
  <c r="A30" i="69"/>
  <c r="E29" i="69"/>
  <c r="A29" i="69"/>
  <c r="F27" i="69"/>
  <c r="E27" i="69"/>
  <c r="A4" i="69"/>
  <c r="A2" i="69"/>
  <c r="A1" i="69"/>
  <c r="A30" i="68"/>
  <c r="F29" i="68"/>
  <c r="A29" i="68"/>
  <c r="G27" i="68"/>
  <c r="F27" i="68"/>
  <c r="A4" i="68"/>
  <c r="A2" i="68"/>
  <c r="A1" i="68"/>
  <c r="A28" i="177"/>
  <c r="I27" i="177"/>
  <c r="A27" i="177"/>
  <c r="H25" i="177"/>
  <c r="K25" i="177"/>
  <c r="I25" i="177"/>
  <c r="J25" i="177"/>
  <c r="G25" i="177"/>
  <c r="K24" i="177"/>
  <c r="J24" i="177"/>
  <c r="K23" i="177"/>
  <c r="J23" i="177"/>
  <c r="K22" i="177"/>
  <c r="J22" i="177"/>
  <c r="K21" i="177"/>
  <c r="J21" i="177"/>
  <c r="K20" i="177"/>
  <c r="J20" i="177"/>
  <c r="K19" i="177"/>
  <c r="J19" i="177"/>
  <c r="K18" i="177"/>
  <c r="J18" i="177"/>
  <c r="K17" i="177"/>
  <c r="J17" i="177"/>
  <c r="K16" i="177"/>
  <c r="J16" i="177"/>
  <c r="K15" i="177"/>
  <c r="J15" i="177"/>
  <c r="K14" i="177"/>
  <c r="J14" i="177"/>
  <c r="K13" i="177"/>
  <c r="J13" i="177"/>
  <c r="K12" i="177"/>
  <c r="J12" i="177"/>
  <c r="K11" i="177"/>
  <c r="J11" i="177"/>
  <c r="K10" i="177"/>
  <c r="J10" i="177"/>
  <c r="K9" i="177"/>
  <c r="J9" i="177"/>
  <c r="K8" i="177"/>
  <c r="J8" i="177"/>
  <c r="K7" i="177"/>
  <c r="J7" i="177"/>
  <c r="A4" i="177"/>
  <c r="A2" i="177"/>
  <c r="A1" i="177"/>
  <c r="A30" i="61"/>
  <c r="F29" i="61"/>
  <c r="A29" i="61"/>
  <c r="M27" i="61"/>
  <c r="F27" i="61"/>
  <c r="A4" i="61"/>
  <c r="A2" i="61"/>
  <c r="A1" i="61"/>
  <c r="A30" i="65"/>
  <c r="E29" i="65"/>
  <c r="A29" i="65"/>
  <c r="F27" i="65"/>
  <c r="E27" i="65"/>
  <c r="A4" i="65"/>
  <c r="A2" i="65"/>
  <c r="A1" i="65"/>
  <c r="A30" i="135"/>
  <c r="G29" i="135"/>
  <c r="A29" i="135"/>
  <c r="H27" i="135"/>
  <c r="G27" i="135"/>
  <c r="A4" i="135"/>
  <c r="A2" i="135"/>
  <c r="A1" i="135"/>
  <c r="A30" i="187"/>
  <c r="E29" i="187"/>
  <c r="A29" i="187"/>
  <c r="C7" i="187"/>
  <c r="C8" i="187"/>
  <c r="C9" i="187"/>
  <c r="C27" i="187"/>
  <c r="F27" i="187"/>
  <c r="D7" i="187"/>
  <c r="D8" i="187"/>
  <c r="D9" i="187"/>
  <c r="D27" i="187"/>
  <c r="E27" i="187"/>
  <c r="F9" i="187"/>
  <c r="E9" i="187"/>
  <c r="F8" i="187"/>
  <c r="E8" i="187"/>
  <c r="F7" i="187"/>
  <c r="E7" i="187"/>
  <c r="A4" i="187"/>
  <c r="A2" i="187"/>
  <c r="A30" i="64"/>
  <c r="E29" i="64"/>
  <c r="A29" i="64"/>
  <c r="F27" i="64"/>
  <c r="E27" i="64"/>
  <c r="A4" i="64"/>
  <c r="A2" i="64"/>
  <c r="A1" i="64"/>
  <c r="A30" i="62"/>
  <c r="D29" i="62"/>
  <c r="A29" i="62"/>
  <c r="E27" i="62"/>
  <c r="D27" i="62"/>
  <c r="A4" i="62"/>
  <c r="A2" i="62"/>
  <c r="A1" i="62"/>
  <c r="A29" i="176"/>
  <c r="H28" i="176"/>
  <c r="A28" i="176"/>
  <c r="F26" i="176"/>
  <c r="I26" i="176"/>
  <c r="H7" i="176"/>
  <c r="H8" i="176"/>
  <c r="H9" i="176"/>
  <c r="H10" i="176"/>
  <c r="H11" i="176"/>
  <c r="H12" i="176"/>
  <c r="H13" i="176"/>
  <c r="H14" i="176"/>
  <c r="H15" i="176"/>
  <c r="H16" i="176"/>
  <c r="H17" i="176"/>
  <c r="H18" i="176"/>
  <c r="H19" i="176"/>
  <c r="H20" i="176"/>
  <c r="H21" i="176"/>
  <c r="H22" i="176"/>
  <c r="H23" i="176"/>
  <c r="H24" i="176"/>
  <c r="H25" i="176"/>
  <c r="G26" i="176"/>
  <c r="H26" i="176"/>
  <c r="I25" i="176"/>
  <c r="I24" i="176"/>
  <c r="I23" i="176"/>
  <c r="I22" i="176"/>
  <c r="I21" i="176"/>
  <c r="I20" i="176"/>
  <c r="I19" i="176"/>
  <c r="I18" i="176"/>
  <c r="I17" i="176"/>
  <c r="I16" i="176"/>
  <c r="I15" i="176"/>
  <c r="I14" i="176"/>
  <c r="I13" i="176"/>
  <c r="I12" i="176"/>
  <c r="I11" i="176"/>
  <c r="I10" i="176"/>
  <c r="I9" i="176"/>
  <c r="I8" i="176"/>
  <c r="I7" i="176"/>
  <c r="A4" i="176"/>
  <c r="A2" i="176"/>
  <c r="A1" i="176"/>
  <c r="A30" i="59"/>
  <c r="H29" i="59"/>
  <c r="A29" i="59"/>
  <c r="O27" i="59"/>
  <c r="H27" i="59"/>
  <c r="A4" i="59"/>
  <c r="A2" i="59"/>
  <c r="A1" i="59"/>
  <c r="A30" i="58"/>
  <c r="H29" i="58"/>
  <c r="A29" i="58"/>
  <c r="O27" i="58"/>
  <c r="H27" i="58"/>
  <c r="A4" i="58"/>
  <c r="A2" i="58"/>
  <c r="A1" i="58"/>
  <c r="A30" i="57"/>
  <c r="F29" i="57"/>
  <c r="A29" i="57"/>
  <c r="G27" i="57"/>
  <c r="F27" i="57"/>
  <c r="A4" i="57"/>
  <c r="A2" i="57"/>
  <c r="A1" i="57"/>
  <c r="A30" i="175"/>
  <c r="J29" i="175"/>
  <c r="A29" i="175"/>
  <c r="H27" i="175"/>
  <c r="L27" i="175"/>
  <c r="K7" i="175"/>
  <c r="J27" i="175"/>
  <c r="K27" i="175"/>
  <c r="I27" i="175"/>
  <c r="G27" i="175"/>
  <c r="L7" i="175"/>
  <c r="A4" i="175"/>
  <c r="A2" i="175"/>
  <c r="A1" i="175"/>
  <c r="A30" i="134"/>
  <c r="E29" i="134"/>
  <c r="A29" i="134"/>
  <c r="F27" i="134"/>
  <c r="E27" i="134"/>
  <c r="A4" i="134"/>
  <c r="A2" i="134"/>
  <c r="A1" i="134"/>
  <c r="A30" i="56"/>
  <c r="H29" i="56"/>
  <c r="A29" i="56"/>
  <c r="J27" i="56"/>
  <c r="I27" i="56"/>
  <c r="A4" i="56"/>
  <c r="A2" i="56"/>
  <c r="A1" i="56"/>
  <c r="A29" i="55"/>
  <c r="E28" i="55"/>
  <c r="A28" i="55"/>
  <c r="C7" i="55"/>
  <c r="C8" i="55"/>
  <c r="C9" i="55"/>
  <c r="C10" i="55"/>
  <c r="C11" i="55"/>
  <c r="C12" i="55"/>
  <c r="C13" i="55"/>
  <c r="C14" i="55"/>
  <c r="C15" i="55"/>
  <c r="C16" i="55"/>
  <c r="C17" i="55"/>
  <c r="C18" i="55"/>
  <c r="C19" i="55"/>
  <c r="C26" i="55"/>
  <c r="F26" i="55"/>
  <c r="D7" i="55"/>
  <c r="E7" i="55"/>
  <c r="D8" i="55"/>
  <c r="E8" i="55"/>
  <c r="D9" i="55"/>
  <c r="E9" i="55"/>
  <c r="D10" i="55"/>
  <c r="E10" i="55"/>
  <c r="D11" i="55"/>
  <c r="E11" i="55"/>
  <c r="D12" i="55"/>
  <c r="E12" i="55"/>
  <c r="D13" i="55"/>
  <c r="E13" i="55"/>
  <c r="D14" i="55"/>
  <c r="E14" i="55"/>
  <c r="D15" i="55"/>
  <c r="E15" i="55"/>
  <c r="D16" i="55"/>
  <c r="E16" i="55"/>
  <c r="D17" i="55"/>
  <c r="E17" i="55"/>
  <c r="D18" i="55"/>
  <c r="E18" i="55"/>
  <c r="D19" i="55"/>
  <c r="E19" i="55"/>
  <c r="D26" i="55"/>
  <c r="E26" i="55"/>
  <c r="F19" i="55"/>
  <c r="F18" i="55"/>
  <c r="F17" i="55"/>
  <c r="F16" i="55"/>
  <c r="F15" i="55"/>
  <c r="F14" i="55"/>
  <c r="F13" i="55"/>
  <c r="F12" i="55"/>
  <c r="F11" i="55"/>
  <c r="F10" i="55"/>
  <c r="F9" i="55"/>
  <c r="F8" i="55"/>
  <c r="F7" i="55"/>
  <c r="A4" i="55"/>
  <c r="A2" i="55"/>
  <c r="A30" i="53"/>
  <c r="L29" i="53"/>
  <c r="A29" i="53"/>
  <c r="J27" i="53"/>
  <c r="M27" i="53"/>
  <c r="L7" i="53"/>
  <c r="L8" i="53"/>
  <c r="L9" i="53"/>
  <c r="L10" i="53"/>
  <c r="L11" i="53"/>
  <c r="L12" i="53"/>
  <c r="L13" i="53"/>
  <c r="L14" i="53"/>
  <c r="L15" i="53"/>
  <c r="L16" i="53"/>
  <c r="L17" i="53"/>
  <c r="L18" i="53"/>
  <c r="L19" i="53"/>
  <c r="L20" i="53"/>
  <c r="L21" i="53"/>
  <c r="L22" i="53"/>
  <c r="L23" i="53"/>
  <c r="L24" i="53"/>
  <c r="L25" i="53"/>
  <c r="L26" i="53"/>
  <c r="K27" i="53"/>
  <c r="L27" i="53"/>
  <c r="M26" i="53"/>
  <c r="M25" i="53"/>
  <c r="M24" i="53"/>
  <c r="M23" i="53"/>
  <c r="M22" i="53"/>
  <c r="M21" i="53"/>
  <c r="M20" i="53"/>
  <c r="M19" i="53"/>
  <c r="M18" i="53"/>
  <c r="M17" i="53"/>
  <c r="M16" i="53"/>
  <c r="M15" i="53"/>
  <c r="M14" i="53"/>
  <c r="M13" i="53"/>
  <c r="M12" i="53"/>
  <c r="M11" i="53"/>
  <c r="M10" i="53"/>
  <c r="M9" i="53"/>
  <c r="M8" i="53"/>
  <c r="M7" i="53"/>
  <c r="A4" i="53"/>
  <c r="A2" i="53"/>
  <c r="A1" i="53"/>
  <c r="A30" i="54"/>
  <c r="G29" i="54"/>
  <c r="A29" i="54"/>
  <c r="E27" i="54"/>
  <c r="H27" i="54"/>
  <c r="G7" i="54"/>
  <c r="G8" i="54"/>
  <c r="G9" i="54"/>
  <c r="G10" i="54"/>
  <c r="G11" i="54"/>
  <c r="G12" i="54"/>
  <c r="G13" i="54"/>
  <c r="G14" i="54"/>
  <c r="G15" i="54"/>
  <c r="G16" i="54"/>
  <c r="G17" i="54"/>
  <c r="G18" i="54"/>
  <c r="G19" i="54"/>
  <c r="G20" i="54"/>
  <c r="G21" i="54"/>
  <c r="G22" i="54"/>
  <c r="G23" i="54"/>
  <c r="G24" i="54"/>
  <c r="G25" i="54"/>
  <c r="G26" i="54"/>
  <c r="F27" i="54"/>
  <c r="G27" i="54"/>
  <c r="H26" i="54"/>
  <c r="H25" i="54"/>
  <c r="H24" i="54"/>
  <c r="H23" i="54"/>
  <c r="H22" i="54"/>
  <c r="H21" i="54"/>
  <c r="H20" i="54"/>
  <c r="H19" i="54"/>
  <c r="H18" i="54"/>
  <c r="H17" i="54"/>
  <c r="H16" i="54"/>
  <c r="H15" i="54"/>
  <c r="H14" i="54"/>
  <c r="H13" i="54"/>
  <c r="H12" i="54"/>
  <c r="H11" i="54"/>
  <c r="H10" i="54"/>
  <c r="H9" i="54"/>
  <c r="H8" i="54"/>
  <c r="H7" i="54"/>
  <c r="A4" i="54"/>
  <c r="A2" i="54"/>
  <c r="A1" i="54"/>
  <c r="A30" i="52"/>
  <c r="H29" i="52"/>
  <c r="A29" i="52"/>
  <c r="G27" i="52"/>
  <c r="J27" i="52"/>
  <c r="I7" i="52"/>
  <c r="I8" i="52"/>
  <c r="I9" i="52"/>
  <c r="I10" i="52"/>
  <c r="I11" i="52"/>
  <c r="I12" i="52"/>
  <c r="I13" i="52"/>
  <c r="I14" i="52"/>
  <c r="I15" i="52"/>
  <c r="I16" i="52"/>
  <c r="I17" i="52"/>
  <c r="I18" i="52"/>
  <c r="I19" i="52"/>
  <c r="I20" i="52"/>
  <c r="I21" i="52"/>
  <c r="I22" i="52"/>
  <c r="I23" i="52"/>
  <c r="I24" i="52"/>
  <c r="I25" i="52"/>
  <c r="I26" i="52"/>
  <c r="H27" i="52"/>
  <c r="I27" i="52"/>
  <c r="F27" i="52"/>
  <c r="J26" i="52"/>
  <c r="J25" i="52"/>
  <c r="J24" i="52"/>
  <c r="J23" i="52"/>
  <c r="J22" i="52"/>
  <c r="J21" i="52"/>
  <c r="J20" i="52"/>
  <c r="J19" i="52"/>
  <c r="J18" i="52"/>
  <c r="J17" i="52"/>
  <c r="J16" i="52"/>
  <c r="J15" i="52"/>
  <c r="J14" i="52"/>
  <c r="J13" i="52"/>
  <c r="J12" i="52"/>
  <c r="J11" i="52"/>
  <c r="J10" i="52"/>
  <c r="J9" i="52"/>
  <c r="J8" i="52"/>
  <c r="J7" i="52"/>
  <c r="A4" i="52"/>
  <c r="A2" i="52"/>
  <c r="A1" i="52"/>
  <c r="A30" i="133"/>
  <c r="F29" i="133"/>
  <c r="A29" i="133"/>
  <c r="D25" i="133"/>
  <c r="D27" i="133"/>
  <c r="G27" i="133"/>
  <c r="F7" i="133"/>
  <c r="F8" i="133"/>
  <c r="F9" i="133"/>
  <c r="F10" i="133"/>
  <c r="F11" i="133"/>
  <c r="F12" i="133"/>
  <c r="F13" i="133"/>
  <c r="F14" i="133"/>
  <c r="F15" i="133"/>
  <c r="F16" i="133"/>
  <c r="F17" i="133"/>
  <c r="F18" i="133"/>
  <c r="F19" i="133"/>
  <c r="F20" i="133"/>
  <c r="F21" i="133"/>
  <c r="F22" i="133"/>
  <c r="F23" i="133"/>
  <c r="F24" i="133"/>
  <c r="E25" i="133"/>
  <c r="F25" i="133"/>
  <c r="F26" i="133"/>
  <c r="F27" i="133"/>
  <c r="E27" i="133"/>
  <c r="G26" i="133"/>
  <c r="G25" i="133"/>
  <c r="G24" i="133"/>
  <c r="G23" i="133"/>
  <c r="G22" i="133"/>
  <c r="G21" i="133"/>
  <c r="G20" i="133"/>
  <c r="G19" i="133"/>
  <c r="G18" i="133"/>
  <c r="G17" i="133"/>
  <c r="G16" i="133"/>
  <c r="G15" i="133"/>
  <c r="G14" i="133"/>
  <c r="G13" i="133"/>
  <c r="G12" i="133"/>
  <c r="G11" i="133"/>
  <c r="G10" i="133"/>
  <c r="G9" i="133"/>
  <c r="G8" i="133"/>
  <c r="G7" i="133"/>
  <c r="A4" i="133"/>
  <c r="A2" i="133"/>
  <c r="A1" i="133"/>
  <c r="A30" i="151"/>
  <c r="F29" i="151"/>
  <c r="A29" i="151"/>
  <c r="D27" i="151"/>
  <c r="G27" i="151"/>
  <c r="F7" i="151"/>
  <c r="F8" i="151"/>
  <c r="F9" i="151"/>
  <c r="F10" i="151"/>
  <c r="F11" i="151"/>
  <c r="F12" i="151"/>
  <c r="F13" i="151"/>
  <c r="F14" i="151"/>
  <c r="F15" i="151"/>
  <c r="F16" i="151"/>
  <c r="F17" i="151"/>
  <c r="F18" i="151"/>
  <c r="F19" i="151"/>
  <c r="F20" i="151"/>
  <c r="F21" i="151"/>
  <c r="F22" i="151"/>
  <c r="F23" i="151"/>
  <c r="F24" i="151"/>
  <c r="F25" i="151"/>
  <c r="F26" i="151"/>
  <c r="E27" i="151"/>
  <c r="F27" i="151"/>
  <c r="G26" i="151"/>
  <c r="G25" i="151"/>
  <c r="G24" i="151"/>
  <c r="G23" i="151"/>
  <c r="G22" i="151"/>
  <c r="G21" i="151"/>
  <c r="G20" i="151"/>
  <c r="G19" i="151"/>
  <c r="G18" i="151"/>
  <c r="G17" i="151"/>
  <c r="G16" i="151"/>
  <c r="G15" i="151"/>
  <c r="G14" i="151"/>
  <c r="G13" i="151"/>
  <c r="G12" i="151"/>
  <c r="G11" i="151"/>
  <c r="G10" i="151"/>
  <c r="G9" i="151"/>
  <c r="G8" i="151"/>
  <c r="G7" i="151"/>
  <c r="A4" i="151"/>
  <c r="A2" i="151"/>
  <c r="A1" i="151"/>
  <c r="A30" i="50"/>
  <c r="H29" i="50"/>
  <c r="A29" i="50"/>
  <c r="G27" i="50"/>
  <c r="J27" i="50"/>
  <c r="I7" i="50"/>
  <c r="I8" i="50"/>
  <c r="I9" i="50"/>
  <c r="I10" i="50"/>
  <c r="I11" i="50"/>
  <c r="I12" i="50"/>
  <c r="I13" i="50"/>
  <c r="I14" i="50"/>
  <c r="I15" i="50"/>
  <c r="I16" i="50"/>
  <c r="I17" i="50"/>
  <c r="I18" i="50"/>
  <c r="I19" i="50"/>
  <c r="I20" i="50"/>
  <c r="I21" i="50"/>
  <c r="I22" i="50"/>
  <c r="I23" i="50"/>
  <c r="I24" i="50"/>
  <c r="I25" i="50"/>
  <c r="I26" i="50"/>
  <c r="H27" i="50"/>
  <c r="I27" i="50"/>
  <c r="F27" i="50"/>
  <c r="J26" i="50"/>
  <c r="J25" i="50"/>
  <c r="J24" i="50"/>
  <c r="J23" i="50"/>
  <c r="J22" i="50"/>
  <c r="J21" i="50"/>
  <c r="J20" i="50"/>
  <c r="J19" i="50"/>
  <c r="J18" i="50"/>
  <c r="J17" i="50"/>
  <c r="J16" i="50"/>
  <c r="J15" i="50"/>
  <c r="J14" i="50"/>
  <c r="J13" i="50"/>
  <c r="J12" i="50"/>
  <c r="J11" i="50"/>
  <c r="J10" i="50"/>
  <c r="J9" i="50"/>
  <c r="J8" i="50"/>
  <c r="J7" i="50"/>
  <c r="A4" i="50"/>
  <c r="A2" i="50"/>
  <c r="A1" i="50"/>
  <c r="A30" i="152"/>
  <c r="K29" i="152"/>
  <c r="A29" i="152"/>
  <c r="J27" i="152"/>
  <c r="M27" i="152"/>
  <c r="L7" i="152"/>
  <c r="L8" i="152"/>
  <c r="L9" i="152"/>
  <c r="L10" i="152"/>
  <c r="L11" i="152"/>
  <c r="L12" i="152"/>
  <c r="L13" i="152"/>
  <c r="L14" i="152"/>
  <c r="L15" i="152"/>
  <c r="L16" i="152"/>
  <c r="L17" i="152"/>
  <c r="L18" i="152"/>
  <c r="L19" i="152"/>
  <c r="L20" i="152"/>
  <c r="L21" i="152"/>
  <c r="L22" i="152"/>
  <c r="L23" i="152"/>
  <c r="L24" i="152"/>
  <c r="L25" i="152"/>
  <c r="L26" i="152"/>
  <c r="K27" i="152"/>
  <c r="L27" i="152"/>
  <c r="I27" i="152"/>
  <c r="M26" i="152"/>
  <c r="M25" i="152"/>
  <c r="M24" i="152"/>
  <c r="M23" i="152"/>
  <c r="M22" i="152"/>
  <c r="M21" i="152"/>
  <c r="M20" i="152"/>
  <c r="M19" i="152"/>
  <c r="M18" i="152"/>
  <c r="M17" i="152"/>
  <c r="M16" i="152"/>
  <c r="M15" i="152"/>
  <c r="M14" i="152"/>
  <c r="M13" i="152"/>
  <c r="M12" i="152"/>
  <c r="M11" i="152"/>
  <c r="M10" i="152"/>
  <c r="M9" i="152"/>
  <c r="M8" i="152"/>
  <c r="M7" i="152"/>
  <c r="A4" i="152"/>
  <c r="A2" i="152"/>
  <c r="A1" i="152"/>
  <c r="A30" i="49"/>
  <c r="M29" i="49"/>
  <c r="A29" i="49"/>
  <c r="L27" i="49"/>
  <c r="O27" i="49"/>
  <c r="N7" i="49"/>
  <c r="N8" i="49"/>
  <c r="N9" i="49"/>
  <c r="N10" i="49"/>
  <c r="N11" i="49"/>
  <c r="N12" i="49"/>
  <c r="N13" i="49"/>
  <c r="N14" i="49"/>
  <c r="N15" i="49"/>
  <c r="N16" i="49"/>
  <c r="N17" i="49"/>
  <c r="N18" i="49"/>
  <c r="N19" i="49"/>
  <c r="N20" i="49"/>
  <c r="N21" i="49"/>
  <c r="N22" i="49"/>
  <c r="N23" i="49"/>
  <c r="N24" i="49"/>
  <c r="N25" i="49"/>
  <c r="N26" i="49"/>
  <c r="M27" i="49"/>
  <c r="N27" i="49"/>
  <c r="K27" i="49"/>
  <c r="J27" i="49"/>
  <c r="O26" i="49"/>
  <c r="O25" i="49"/>
  <c r="O24" i="49"/>
  <c r="O23" i="49"/>
  <c r="O22" i="49"/>
  <c r="O21" i="49"/>
  <c r="O20" i="49"/>
  <c r="O19" i="49"/>
  <c r="O18" i="49"/>
  <c r="O17" i="49"/>
  <c r="O16" i="49"/>
  <c r="O15" i="49"/>
  <c r="O14" i="49"/>
  <c r="O13" i="49"/>
  <c r="O12" i="49"/>
  <c r="O11" i="49"/>
  <c r="O10" i="49"/>
  <c r="O9" i="49"/>
  <c r="O8" i="49"/>
  <c r="O7" i="49"/>
  <c r="A4" i="49"/>
  <c r="A2" i="49"/>
  <c r="A1" i="49"/>
  <c r="A30" i="131"/>
  <c r="H22" i="158"/>
  <c r="E29" i="131"/>
  <c r="A29" i="131"/>
  <c r="C7" i="131"/>
  <c r="C8" i="131"/>
  <c r="C9" i="131"/>
  <c r="C25" i="131"/>
  <c r="C27" i="131"/>
  <c r="F27" i="131"/>
  <c r="D7" i="131"/>
  <c r="E7" i="131"/>
  <c r="D8" i="131"/>
  <c r="E8" i="131"/>
  <c r="D9" i="131"/>
  <c r="E9" i="131"/>
  <c r="E25" i="131"/>
  <c r="E26" i="131"/>
  <c r="E27" i="131"/>
  <c r="D25" i="131"/>
  <c r="D27" i="131"/>
  <c r="F26" i="131"/>
  <c r="F25" i="131"/>
  <c r="F9" i="131"/>
  <c r="F8" i="131"/>
  <c r="F7" i="131"/>
  <c r="A4" i="131"/>
  <c r="A2" i="131"/>
  <c r="A30" i="174"/>
  <c r="N29" i="174"/>
  <c r="A29" i="174"/>
  <c r="K25" i="174"/>
  <c r="K27" i="174"/>
  <c r="P27" i="174"/>
  <c r="O7" i="174"/>
  <c r="O8" i="174"/>
  <c r="O9" i="174"/>
  <c r="O10" i="174"/>
  <c r="O11" i="174"/>
  <c r="O12" i="174"/>
  <c r="O13" i="174"/>
  <c r="O14" i="174"/>
  <c r="O15" i="174"/>
  <c r="O16" i="174"/>
  <c r="O17" i="174"/>
  <c r="O18" i="174"/>
  <c r="O19" i="174"/>
  <c r="O20" i="174"/>
  <c r="O21" i="174"/>
  <c r="O22" i="174"/>
  <c r="O23" i="174"/>
  <c r="O24" i="174"/>
  <c r="N25" i="174"/>
  <c r="O25" i="174"/>
  <c r="O26" i="174"/>
  <c r="O27" i="174"/>
  <c r="N27" i="174"/>
  <c r="L25" i="174"/>
  <c r="L27" i="174"/>
  <c r="J25" i="174"/>
  <c r="J27" i="174"/>
  <c r="G25" i="174"/>
  <c r="G27" i="174"/>
  <c r="P26" i="174"/>
  <c r="P25" i="174"/>
  <c r="P24" i="174"/>
  <c r="P23" i="174"/>
  <c r="P22" i="174"/>
  <c r="P21" i="174"/>
  <c r="P20" i="174"/>
  <c r="P19" i="174"/>
  <c r="P18" i="174"/>
  <c r="P17" i="174"/>
  <c r="P16" i="174"/>
  <c r="P15" i="174"/>
  <c r="P14" i="174"/>
  <c r="P13" i="174"/>
  <c r="P12" i="174"/>
  <c r="P11" i="174"/>
  <c r="P10" i="174"/>
  <c r="P9" i="174"/>
  <c r="P8" i="174"/>
  <c r="P7" i="174"/>
  <c r="A4" i="174"/>
  <c r="A2" i="174"/>
  <c r="A1" i="174"/>
  <c r="A30" i="161"/>
  <c r="L29" i="161"/>
  <c r="A29" i="161"/>
  <c r="I25" i="161"/>
  <c r="I27" i="161"/>
  <c r="N27" i="161"/>
  <c r="M7" i="161"/>
  <c r="M8" i="161"/>
  <c r="M9" i="161"/>
  <c r="M10" i="161"/>
  <c r="M11" i="161"/>
  <c r="M12" i="161"/>
  <c r="M13" i="161"/>
  <c r="M14" i="161"/>
  <c r="M15" i="161"/>
  <c r="M16" i="161"/>
  <c r="M17" i="161"/>
  <c r="M18" i="161"/>
  <c r="M19" i="161"/>
  <c r="M20" i="161"/>
  <c r="M21" i="161"/>
  <c r="M22" i="161"/>
  <c r="M23" i="161"/>
  <c r="M24" i="161"/>
  <c r="L25" i="161"/>
  <c r="M25" i="161"/>
  <c r="M26" i="161"/>
  <c r="M27" i="161"/>
  <c r="L27" i="161"/>
  <c r="J25" i="161"/>
  <c r="J27" i="161"/>
  <c r="H25" i="161"/>
  <c r="H27" i="161"/>
  <c r="N26" i="161"/>
  <c r="N25" i="161"/>
  <c r="N24" i="161"/>
  <c r="N23" i="161"/>
  <c r="N22" i="161"/>
  <c r="N21" i="161"/>
  <c r="N20" i="161"/>
  <c r="N19" i="161"/>
  <c r="N18" i="161"/>
  <c r="N17" i="161"/>
  <c r="N16" i="161"/>
  <c r="N15" i="161"/>
  <c r="N14" i="161"/>
  <c r="N13" i="161"/>
  <c r="N12" i="161"/>
  <c r="N11" i="161"/>
  <c r="N10" i="161"/>
  <c r="N9" i="161"/>
  <c r="N8" i="161"/>
  <c r="N7" i="161"/>
  <c r="A4" i="161"/>
  <c r="A2" i="161"/>
  <c r="A1" i="161"/>
  <c r="A30" i="129"/>
  <c r="K29" i="129"/>
  <c r="A29" i="129"/>
  <c r="H25" i="129"/>
  <c r="H27" i="129"/>
  <c r="M27" i="129"/>
  <c r="L7" i="129"/>
  <c r="L8" i="129"/>
  <c r="L9" i="129"/>
  <c r="L10" i="129"/>
  <c r="L11" i="129"/>
  <c r="L12" i="129"/>
  <c r="L13" i="129"/>
  <c r="L14" i="129"/>
  <c r="L15" i="129"/>
  <c r="L16" i="129"/>
  <c r="L17" i="129"/>
  <c r="L18" i="129"/>
  <c r="L19" i="129"/>
  <c r="L20" i="129"/>
  <c r="L21" i="129"/>
  <c r="L22" i="129"/>
  <c r="L23" i="129"/>
  <c r="L24" i="129"/>
  <c r="K25" i="129"/>
  <c r="L25" i="129"/>
  <c r="L26" i="129"/>
  <c r="L27" i="129"/>
  <c r="K27" i="129"/>
  <c r="I25" i="129"/>
  <c r="I27" i="129"/>
  <c r="G25" i="129"/>
  <c r="G27" i="129"/>
  <c r="M26" i="129"/>
  <c r="M25" i="129"/>
  <c r="M24" i="129"/>
  <c r="M23" i="129"/>
  <c r="M22" i="129"/>
  <c r="M21" i="129"/>
  <c r="M20" i="129"/>
  <c r="M19" i="129"/>
  <c r="M18" i="129"/>
  <c r="M17" i="129"/>
  <c r="M16" i="129"/>
  <c r="M15" i="129"/>
  <c r="M14" i="129"/>
  <c r="M13" i="129"/>
  <c r="M12" i="129"/>
  <c r="M11" i="129"/>
  <c r="M10" i="129"/>
  <c r="M9" i="129"/>
  <c r="M8" i="129"/>
  <c r="M7" i="129"/>
  <c r="A4" i="129"/>
  <c r="A2" i="129"/>
  <c r="A1" i="129"/>
  <c r="A30" i="44"/>
  <c r="J29" i="44"/>
  <c r="A29" i="44"/>
  <c r="G25" i="44"/>
  <c r="G27" i="44"/>
  <c r="L27" i="44"/>
  <c r="K7" i="44"/>
  <c r="K8" i="44"/>
  <c r="K9" i="44"/>
  <c r="K10" i="44"/>
  <c r="K11" i="44"/>
  <c r="K12" i="44"/>
  <c r="K13" i="44"/>
  <c r="K14" i="44"/>
  <c r="K15" i="44"/>
  <c r="K16" i="44"/>
  <c r="K17" i="44"/>
  <c r="K18" i="44"/>
  <c r="K19" i="44"/>
  <c r="K20" i="44"/>
  <c r="K21" i="44"/>
  <c r="K22" i="44"/>
  <c r="K23" i="44"/>
  <c r="K24" i="44"/>
  <c r="J25" i="44"/>
  <c r="K25" i="44"/>
  <c r="K26" i="44"/>
  <c r="K27" i="44"/>
  <c r="J27" i="44"/>
  <c r="H25" i="44"/>
  <c r="H27" i="44"/>
  <c r="E25" i="44"/>
  <c r="E27" i="44"/>
  <c r="L26" i="44"/>
  <c r="L25" i="44"/>
  <c r="L24" i="44"/>
  <c r="L23" i="44"/>
  <c r="L22" i="44"/>
  <c r="L21" i="44"/>
  <c r="L20" i="44"/>
  <c r="L19" i="44"/>
  <c r="L18" i="44"/>
  <c r="L17" i="44"/>
  <c r="L16" i="44"/>
  <c r="L15" i="44"/>
  <c r="L14" i="44"/>
  <c r="L13" i="44"/>
  <c r="L12" i="44"/>
  <c r="L11" i="44"/>
  <c r="L10" i="44"/>
  <c r="L9" i="44"/>
  <c r="L8" i="44"/>
  <c r="L7" i="44"/>
  <c r="A4" i="44"/>
  <c r="A2" i="44"/>
  <c r="A1" i="44"/>
  <c r="A30" i="46"/>
  <c r="N29" i="46"/>
  <c r="A29" i="46"/>
  <c r="K25" i="46"/>
  <c r="K27" i="46"/>
  <c r="Q27" i="46"/>
  <c r="P7" i="46"/>
  <c r="P8" i="46"/>
  <c r="P9" i="46"/>
  <c r="P10" i="46"/>
  <c r="P11" i="46"/>
  <c r="P12" i="46"/>
  <c r="P13" i="46"/>
  <c r="P14" i="46"/>
  <c r="P15" i="46"/>
  <c r="P16" i="46"/>
  <c r="P17" i="46"/>
  <c r="P18" i="46"/>
  <c r="P19" i="46"/>
  <c r="P20" i="46"/>
  <c r="P21" i="46"/>
  <c r="P22" i="46"/>
  <c r="P23" i="46"/>
  <c r="P24" i="46"/>
  <c r="O25" i="46"/>
  <c r="P25" i="46"/>
  <c r="P26" i="46"/>
  <c r="P27" i="46"/>
  <c r="O27" i="46"/>
  <c r="N25" i="46"/>
  <c r="N27" i="46"/>
  <c r="M25" i="46"/>
  <c r="M27" i="46"/>
  <c r="L25" i="46"/>
  <c r="L27" i="46"/>
  <c r="J25" i="46"/>
  <c r="J27" i="46"/>
  <c r="I25" i="46"/>
  <c r="I27" i="46"/>
  <c r="H25" i="46"/>
  <c r="H27" i="46"/>
  <c r="Q26" i="46"/>
  <c r="Q25" i="46"/>
  <c r="Q24" i="46"/>
  <c r="Q23" i="46"/>
  <c r="Q22" i="46"/>
  <c r="Q21" i="46"/>
  <c r="Q20" i="46"/>
  <c r="Q19" i="46"/>
  <c r="Q18" i="46"/>
  <c r="Q17" i="46"/>
  <c r="Q16" i="46"/>
  <c r="Q15" i="46"/>
  <c r="Q14" i="46"/>
  <c r="Q13" i="46"/>
  <c r="Q12" i="46"/>
  <c r="Q11" i="46"/>
  <c r="Q10" i="46"/>
  <c r="Q9" i="46"/>
  <c r="Q8" i="46"/>
  <c r="Q7" i="46"/>
  <c r="A4" i="46"/>
  <c r="A2" i="46"/>
  <c r="A1" i="46"/>
  <c r="A30" i="45"/>
  <c r="J29" i="45"/>
  <c r="A29" i="45"/>
  <c r="I25" i="45"/>
  <c r="I27" i="45"/>
  <c r="L27" i="45"/>
  <c r="K7" i="45"/>
  <c r="K8" i="45"/>
  <c r="K9" i="45"/>
  <c r="K10" i="45"/>
  <c r="K11" i="45"/>
  <c r="K12" i="45"/>
  <c r="K13" i="45"/>
  <c r="K14" i="45"/>
  <c r="K15" i="45"/>
  <c r="K16" i="45"/>
  <c r="K17" i="45"/>
  <c r="K18" i="45"/>
  <c r="K19" i="45"/>
  <c r="K20" i="45"/>
  <c r="K21" i="45"/>
  <c r="K22" i="45"/>
  <c r="K23" i="45"/>
  <c r="K24" i="45"/>
  <c r="J25" i="45"/>
  <c r="K25" i="45"/>
  <c r="K26" i="45"/>
  <c r="K27" i="45"/>
  <c r="J27" i="45"/>
  <c r="L26" i="45"/>
  <c r="L25" i="45"/>
  <c r="L24" i="45"/>
  <c r="L23" i="45"/>
  <c r="L22" i="45"/>
  <c r="L21" i="45"/>
  <c r="L20" i="45"/>
  <c r="L19" i="45"/>
  <c r="L18" i="45"/>
  <c r="L17" i="45"/>
  <c r="L16" i="45"/>
  <c r="L15" i="45"/>
  <c r="L14" i="45"/>
  <c r="L13" i="45"/>
  <c r="L12" i="45"/>
  <c r="L11" i="45"/>
  <c r="L10" i="45"/>
  <c r="L9" i="45"/>
  <c r="L8" i="45"/>
  <c r="L7" i="45"/>
  <c r="A4" i="45"/>
  <c r="A2" i="45"/>
  <c r="A1" i="45"/>
  <c r="A30" i="128"/>
  <c r="G22" i="158"/>
  <c r="E29" i="128"/>
  <c r="A29" i="128"/>
  <c r="C7" i="128"/>
  <c r="C8" i="128"/>
  <c r="C9" i="128"/>
  <c r="C25" i="128"/>
  <c r="C26" i="128"/>
  <c r="C27" i="128"/>
  <c r="F27" i="128"/>
  <c r="D7" i="128"/>
  <c r="E7" i="128"/>
  <c r="D8" i="128"/>
  <c r="E8" i="128"/>
  <c r="D9" i="128"/>
  <c r="E9" i="128"/>
  <c r="E25" i="128"/>
  <c r="D26" i="128"/>
  <c r="E26" i="128"/>
  <c r="E27" i="128"/>
  <c r="D25" i="128"/>
  <c r="D27" i="128"/>
  <c r="F26" i="128"/>
  <c r="F25" i="128"/>
  <c r="F9" i="128"/>
  <c r="F8" i="128"/>
  <c r="F7" i="128"/>
  <c r="A4" i="128"/>
  <c r="A2" i="128"/>
  <c r="A30" i="47"/>
  <c r="F29" i="47"/>
  <c r="A29" i="47"/>
  <c r="D27" i="47"/>
  <c r="G27" i="47"/>
  <c r="F7" i="47"/>
  <c r="F8" i="47"/>
  <c r="F9" i="47"/>
  <c r="F10" i="47"/>
  <c r="F11" i="47"/>
  <c r="F12" i="47"/>
  <c r="F13" i="47"/>
  <c r="F14" i="47"/>
  <c r="F15" i="47"/>
  <c r="F16" i="47"/>
  <c r="F17" i="47"/>
  <c r="F18" i="47"/>
  <c r="F19" i="47"/>
  <c r="F20" i="47"/>
  <c r="F21" i="47"/>
  <c r="F22" i="47"/>
  <c r="F23" i="47"/>
  <c r="F24" i="47"/>
  <c r="F25" i="47"/>
  <c r="F26" i="47"/>
  <c r="E27" i="47"/>
  <c r="F27" i="47"/>
  <c r="G26" i="47"/>
  <c r="G25" i="47"/>
  <c r="G24" i="47"/>
  <c r="G23" i="47"/>
  <c r="G22" i="47"/>
  <c r="G21" i="47"/>
  <c r="G20" i="47"/>
  <c r="G19" i="47"/>
  <c r="G18" i="47"/>
  <c r="G17" i="47"/>
  <c r="G16" i="47"/>
  <c r="G15" i="47"/>
  <c r="G14" i="47"/>
  <c r="G13" i="47"/>
  <c r="G12" i="47"/>
  <c r="G11" i="47"/>
  <c r="G10" i="47"/>
  <c r="G9" i="47"/>
  <c r="G8" i="47"/>
  <c r="G7" i="47"/>
  <c r="A4" i="47"/>
  <c r="A2" i="47"/>
  <c r="A1" i="47"/>
  <c r="A30" i="120"/>
  <c r="M29" i="120"/>
  <c r="A29" i="120"/>
  <c r="L27" i="120"/>
  <c r="O27" i="120"/>
  <c r="N7" i="120"/>
  <c r="N8" i="120"/>
  <c r="N9" i="120"/>
  <c r="N10" i="120"/>
  <c r="N11" i="120"/>
  <c r="N12" i="120"/>
  <c r="N13" i="120"/>
  <c r="N14" i="120"/>
  <c r="N15" i="120"/>
  <c r="N16" i="120"/>
  <c r="N17" i="120"/>
  <c r="N18" i="120"/>
  <c r="N19" i="120"/>
  <c r="N20" i="120"/>
  <c r="N21" i="120"/>
  <c r="N22" i="120"/>
  <c r="N23" i="120"/>
  <c r="N24" i="120"/>
  <c r="N25" i="120"/>
  <c r="N26" i="120"/>
  <c r="M27" i="120"/>
  <c r="N27" i="120"/>
  <c r="K27" i="120"/>
  <c r="J27" i="120"/>
  <c r="O26" i="120"/>
  <c r="O25" i="120"/>
  <c r="O24" i="120"/>
  <c r="O23" i="120"/>
  <c r="O22" i="120"/>
  <c r="O21" i="120"/>
  <c r="O20" i="120"/>
  <c r="O19" i="120"/>
  <c r="O18" i="120"/>
  <c r="O17" i="120"/>
  <c r="O16" i="120"/>
  <c r="O15" i="120"/>
  <c r="O14" i="120"/>
  <c r="O13" i="120"/>
  <c r="O12" i="120"/>
  <c r="O11" i="120"/>
  <c r="O10" i="120"/>
  <c r="O9" i="120"/>
  <c r="O8" i="120"/>
  <c r="O7" i="120"/>
  <c r="A4" i="120"/>
  <c r="A2" i="120"/>
  <c r="A1" i="120"/>
  <c r="A30" i="42"/>
  <c r="N29" i="42"/>
  <c r="A29" i="42"/>
  <c r="K25" i="42"/>
  <c r="K27" i="42"/>
  <c r="P27" i="42"/>
  <c r="O7" i="42"/>
  <c r="O8" i="42"/>
  <c r="O9" i="42"/>
  <c r="O10" i="42"/>
  <c r="O11" i="42"/>
  <c r="O12" i="42"/>
  <c r="O13" i="42"/>
  <c r="O14" i="42"/>
  <c r="O15" i="42"/>
  <c r="O16" i="42"/>
  <c r="O17" i="42"/>
  <c r="O18" i="42"/>
  <c r="O19" i="42"/>
  <c r="O20" i="42"/>
  <c r="O21" i="42"/>
  <c r="O22" i="42"/>
  <c r="O23" i="42"/>
  <c r="O24" i="42"/>
  <c r="N25" i="42"/>
  <c r="O25" i="42"/>
  <c r="O26" i="42"/>
  <c r="O27" i="42"/>
  <c r="N27" i="42"/>
  <c r="L25" i="42"/>
  <c r="L27" i="42"/>
  <c r="J25" i="42"/>
  <c r="J27" i="42"/>
  <c r="F25" i="42"/>
  <c r="F27" i="42"/>
  <c r="P26" i="42"/>
  <c r="P25" i="42"/>
  <c r="P24" i="42"/>
  <c r="P23" i="42"/>
  <c r="P22" i="42"/>
  <c r="P21" i="42"/>
  <c r="P20" i="42"/>
  <c r="P19" i="42"/>
  <c r="P18" i="42"/>
  <c r="P17" i="42"/>
  <c r="P16" i="42"/>
  <c r="P15" i="42"/>
  <c r="P14" i="42"/>
  <c r="P13" i="42"/>
  <c r="P12" i="42"/>
  <c r="P11" i="42"/>
  <c r="P10" i="42"/>
  <c r="P9" i="42"/>
  <c r="P8" i="42"/>
  <c r="P7" i="42"/>
  <c r="A4" i="42"/>
  <c r="A2" i="42"/>
  <c r="A1" i="42"/>
  <c r="A30" i="40"/>
  <c r="M29" i="40"/>
  <c r="A29" i="40"/>
  <c r="J25" i="40"/>
  <c r="J27" i="40"/>
  <c r="O27" i="40"/>
  <c r="N7" i="40"/>
  <c r="N8" i="40"/>
  <c r="N9" i="40"/>
  <c r="N10" i="40"/>
  <c r="N11" i="40"/>
  <c r="N12" i="40"/>
  <c r="N13" i="40"/>
  <c r="N14" i="40"/>
  <c r="N15" i="40"/>
  <c r="N16" i="40"/>
  <c r="N17" i="40"/>
  <c r="N18" i="40"/>
  <c r="N19" i="40"/>
  <c r="N20" i="40"/>
  <c r="N21" i="40"/>
  <c r="N22" i="40"/>
  <c r="N23" i="40"/>
  <c r="N24" i="40"/>
  <c r="M25" i="40"/>
  <c r="N25" i="40"/>
  <c r="N26" i="40"/>
  <c r="N27" i="40"/>
  <c r="M27" i="40"/>
  <c r="K25" i="40"/>
  <c r="K27" i="40"/>
  <c r="I25" i="40"/>
  <c r="I27" i="40"/>
  <c r="O26" i="40"/>
  <c r="O25" i="40"/>
  <c r="O24" i="40"/>
  <c r="O23" i="40"/>
  <c r="O22" i="40"/>
  <c r="O21" i="40"/>
  <c r="O20" i="40"/>
  <c r="O19" i="40"/>
  <c r="O18" i="40"/>
  <c r="O17" i="40"/>
  <c r="O16" i="40"/>
  <c r="O15" i="40"/>
  <c r="O14" i="40"/>
  <c r="O13" i="40"/>
  <c r="O12" i="40"/>
  <c r="O11" i="40"/>
  <c r="O10" i="40"/>
  <c r="O9" i="40"/>
  <c r="O8" i="40"/>
  <c r="O7" i="40"/>
  <c r="A4" i="40"/>
  <c r="A2" i="40"/>
  <c r="A1" i="40"/>
  <c r="A30" i="39"/>
  <c r="M29" i="39"/>
  <c r="A29" i="39"/>
  <c r="J25" i="39"/>
  <c r="J27" i="39"/>
  <c r="O27" i="39"/>
  <c r="N7" i="39"/>
  <c r="N8" i="39"/>
  <c r="N9" i="39"/>
  <c r="N10" i="39"/>
  <c r="N11" i="39"/>
  <c r="N12" i="39"/>
  <c r="N13" i="39"/>
  <c r="N14" i="39"/>
  <c r="N15" i="39"/>
  <c r="N16" i="39"/>
  <c r="N17" i="39"/>
  <c r="N18" i="39"/>
  <c r="N19" i="39"/>
  <c r="N20" i="39"/>
  <c r="N21" i="39"/>
  <c r="N22" i="39"/>
  <c r="N23" i="39"/>
  <c r="N24" i="39"/>
  <c r="M25" i="39"/>
  <c r="N25" i="39"/>
  <c r="N26" i="39"/>
  <c r="N27" i="39"/>
  <c r="M27" i="39"/>
  <c r="K25" i="39"/>
  <c r="K27" i="39"/>
  <c r="I25" i="39"/>
  <c r="I27" i="39"/>
  <c r="H25" i="39"/>
  <c r="H27" i="39"/>
  <c r="F25" i="39"/>
  <c r="F27" i="39"/>
  <c r="E25" i="39"/>
  <c r="E27" i="39"/>
  <c r="O26" i="39"/>
  <c r="O25" i="39"/>
  <c r="O24" i="39"/>
  <c r="O23" i="39"/>
  <c r="O22" i="39"/>
  <c r="O21" i="39"/>
  <c r="O20" i="39"/>
  <c r="O19" i="39"/>
  <c r="O18" i="39"/>
  <c r="O17" i="39"/>
  <c r="O16" i="39"/>
  <c r="O15" i="39"/>
  <c r="O14" i="39"/>
  <c r="O13" i="39"/>
  <c r="O12" i="39"/>
  <c r="O11" i="39"/>
  <c r="O10" i="39"/>
  <c r="O9" i="39"/>
  <c r="O8" i="39"/>
  <c r="O7" i="39"/>
  <c r="A4" i="39"/>
  <c r="A2" i="39"/>
  <c r="A1" i="39"/>
  <c r="A30" i="38"/>
  <c r="S29" i="38"/>
  <c r="A29" i="38"/>
  <c r="P25" i="38"/>
  <c r="P27" i="38"/>
  <c r="U27" i="38"/>
  <c r="T7" i="38"/>
  <c r="T8" i="38"/>
  <c r="T9" i="38"/>
  <c r="T10" i="38"/>
  <c r="T11" i="38"/>
  <c r="T12" i="38"/>
  <c r="T13" i="38"/>
  <c r="T14" i="38"/>
  <c r="T15" i="38"/>
  <c r="T16" i="38"/>
  <c r="T17" i="38"/>
  <c r="T18" i="38"/>
  <c r="T19" i="38"/>
  <c r="T20" i="38"/>
  <c r="T21" i="38"/>
  <c r="T22" i="38"/>
  <c r="T23" i="38"/>
  <c r="T24" i="38"/>
  <c r="S25" i="38"/>
  <c r="T25" i="38"/>
  <c r="T26" i="38"/>
  <c r="T27" i="38"/>
  <c r="S27" i="38"/>
  <c r="Q25" i="38"/>
  <c r="Q27" i="38"/>
  <c r="O25" i="38"/>
  <c r="O27" i="38"/>
  <c r="M25" i="38"/>
  <c r="M27" i="38"/>
  <c r="U26" i="38"/>
  <c r="U25" i="38"/>
  <c r="U24" i="38"/>
  <c r="U23" i="38"/>
  <c r="U22" i="38"/>
  <c r="U21" i="38"/>
  <c r="U20" i="38"/>
  <c r="U19" i="38"/>
  <c r="U18" i="38"/>
  <c r="U17" i="38"/>
  <c r="U16" i="38"/>
  <c r="U15" i="38"/>
  <c r="U14" i="38"/>
  <c r="U13" i="38"/>
  <c r="U12" i="38"/>
  <c r="U11" i="38"/>
  <c r="U10" i="38"/>
  <c r="U9" i="38"/>
  <c r="U8" i="38"/>
  <c r="U7" i="38"/>
  <c r="A4" i="38"/>
  <c r="A2" i="38"/>
  <c r="A1" i="38"/>
  <c r="A30" i="37"/>
  <c r="G29" i="37"/>
  <c r="A29" i="37"/>
  <c r="D8" i="37"/>
  <c r="D9" i="37"/>
  <c r="D10" i="37"/>
  <c r="D7" i="37"/>
  <c r="D14" i="37"/>
  <c r="D13" i="37"/>
  <c r="C19" i="37"/>
  <c r="D19" i="37"/>
  <c r="D18" i="37"/>
  <c r="C22" i="37"/>
  <c r="D22" i="37"/>
  <c r="D21" i="37"/>
  <c r="D25" i="37"/>
  <c r="D26" i="37"/>
  <c r="D27" i="37"/>
  <c r="J27" i="37"/>
  <c r="C8" i="37"/>
  <c r="C9" i="37"/>
  <c r="C10" i="37"/>
  <c r="C7" i="37"/>
  <c r="C14" i="37"/>
  <c r="C13" i="37"/>
  <c r="C18" i="37"/>
  <c r="C21" i="37"/>
  <c r="C25" i="37"/>
  <c r="C26" i="37"/>
  <c r="C27" i="37"/>
  <c r="I27" i="37"/>
  <c r="F8" i="37"/>
  <c r="H8" i="37"/>
  <c r="F9" i="37"/>
  <c r="H9" i="37"/>
  <c r="F10" i="37"/>
  <c r="H10" i="37"/>
  <c r="H7" i="37"/>
  <c r="F14" i="37"/>
  <c r="H14" i="37"/>
  <c r="H13" i="37"/>
  <c r="E19" i="37"/>
  <c r="F19" i="37"/>
  <c r="H19" i="37"/>
  <c r="H18" i="37"/>
  <c r="E22" i="37"/>
  <c r="F22" i="37"/>
  <c r="H22" i="37"/>
  <c r="H21" i="37"/>
  <c r="H25" i="37"/>
  <c r="F26" i="37"/>
  <c r="H26" i="37"/>
  <c r="H27" i="37"/>
  <c r="E8" i="37"/>
  <c r="G8" i="37"/>
  <c r="E9" i="37"/>
  <c r="G9" i="37"/>
  <c r="E10" i="37"/>
  <c r="G10" i="37"/>
  <c r="G7" i="37"/>
  <c r="E14" i="37"/>
  <c r="G14" i="37"/>
  <c r="G13" i="37"/>
  <c r="G19" i="37"/>
  <c r="G18" i="37"/>
  <c r="G22" i="37"/>
  <c r="G21" i="37"/>
  <c r="G25" i="37"/>
  <c r="E26" i="37"/>
  <c r="G26" i="37"/>
  <c r="G27" i="37"/>
  <c r="F7" i="37"/>
  <c r="F13" i="37"/>
  <c r="F18" i="37"/>
  <c r="F21" i="37"/>
  <c r="F25" i="37"/>
  <c r="F27" i="37"/>
  <c r="E7" i="37"/>
  <c r="E13" i="37"/>
  <c r="E18" i="37"/>
  <c r="E21" i="37"/>
  <c r="E25" i="37"/>
  <c r="E27" i="37"/>
  <c r="J26" i="37"/>
  <c r="I26" i="37"/>
  <c r="J25" i="37"/>
  <c r="I25" i="37"/>
  <c r="J22" i="37"/>
  <c r="I22" i="37"/>
  <c r="J21" i="37"/>
  <c r="I21" i="37"/>
  <c r="J19" i="37"/>
  <c r="I19" i="37"/>
  <c r="J18" i="37"/>
  <c r="I18" i="37"/>
  <c r="D16" i="37"/>
  <c r="J16" i="37"/>
  <c r="C16" i="37"/>
  <c r="I16" i="37"/>
  <c r="F16" i="37"/>
  <c r="H16" i="37"/>
  <c r="E16" i="37"/>
  <c r="G16" i="37"/>
  <c r="D15" i="37"/>
  <c r="J15" i="37"/>
  <c r="C15" i="37"/>
  <c r="I15" i="37"/>
  <c r="F15" i="37"/>
  <c r="H15" i="37"/>
  <c r="E15" i="37"/>
  <c r="G15" i="37"/>
  <c r="J14" i="37"/>
  <c r="I14" i="37"/>
  <c r="J13" i="37"/>
  <c r="I13" i="37"/>
  <c r="J10" i="37"/>
  <c r="I10" i="37"/>
  <c r="J9" i="37"/>
  <c r="I9" i="37"/>
  <c r="J8" i="37"/>
  <c r="I8" i="37"/>
  <c r="J7" i="37"/>
  <c r="I7" i="37"/>
  <c r="A4" i="37"/>
  <c r="A2" i="37"/>
  <c r="A30" i="155"/>
  <c r="L29" i="155"/>
  <c r="A29" i="155"/>
  <c r="M27" i="155"/>
  <c r="P27" i="155"/>
  <c r="O7" i="155"/>
  <c r="O8" i="155"/>
  <c r="O9" i="155"/>
  <c r="O10" i="155"/>
  <c r="O11" i="155"/>
  <c r="O12" i="155"/>
  <c r="O13" i="155"/>
  <c r="O14" i="155"/>
  <c r="O15" i="155"/>
  <c r="O16" i="155"/>
  <c r="O17" i="155"/>
  <c r="O18" i="155"/>
  <c r="O19" i="155"/>
  <c r="O20" i="155"/>
  <c r="O21" i="155"/>
  <c r="O22" i="155"/>
  <c r="O23" i="155"/>
  <c r="O24" i="155"/>
  <c r="O25" i="155"/>
  <c r="O26" i="155"/>
  <c r="N27" i="155"/>
  <c r="O27" i="155"/>
  <c r="L27" i="155"/>
  <c r="K27" i="155"/>
  <c r="P26" i="155"/>
  <c r="P25" i="155"/>
  <c r="P24" i="155"/>
  <c r="P23" i="155"/>
  <c r="P22" i="155"/>
  <c r="P21" i="155"/>
  <c r="P20" i="155"/>
  <c r="P19" i="155"/>
  <c r="P18" i="155"/>
  <c r="P17" i="155"/>
  <c r="P16" i="155"/>
  <c r="P15" i="155"/>
  <c r="P14" i="155"/>
  <c r="P13" i="155"/>
  <c r="P12" i="155"/>
  <c r="P11" i="155"/>
  <c r="P10" i="155"/>
  <c r="P9" i="155"/>
  <c r="P8" i="155"/>
  <c r="P7" i="155"/>
  <c r="A4" i="155"/>
  <c r="A2" i="155"/>
  <c r="A1" i="155"/>
  <c r="A30" i="156"/>
  <c r="M29" i="156"/>
  <c r="A29" i="156"/>
  <c r="M25" i="156"/>
  <c r="M27" i="156"/>
  <c r="P27" i="156"/>
  <c r="O7" i="156"/>
  <c r="O8" i="156"/>
  <c r="O9" i="156"/>
  <c r="O10" i="156"/>
  <c r="O11" i="156"/>
  <c r="O12" i="156"/>
  <c r="O13" i="156"/>
  <c r="O14" i="156"/>
  <c r="O15" i="156"/>
  <c r="O16" i="156"/>
  <c r="O17" i="156"/>
  <c r="O18" i="156"/>
  <c r="O19" i="156"/>
  <c r="O20" i="156"/>
  <c r="O21" i="156"/>
  <c r="O22" i="156"/>
  <c r="O23" i="156"/>
  <c r="O24" i="156"/>
  <c r="N25" i="156"/>
  <c r="O25" i="156"/>
  <c r="O26" i="156"/>
  <c r="O27" i="156"/>
  <c r="N27" i="156"/>
  <c r="L25" i="156"/>
  <c r="L27" i="156"/>
  <c r="K25" i="156"/>
  <c r="K27" i="156"/>
  <c r="P26" i="156"/>
  <c r="P25" i="156"/>
  <c r="P24" i="156"/>
  <c r="P23" i="156"/>
  <c r="P22" i="156"/>
  <c r="P21" i="156"/>
  <c r="P20" i="156"/>
  <c r="P19" i="156"/>
  <c r="P18" i="156"/>
  <c r="P17" i="156"/>
  <c r="P16" i="156"/>
  <c r="P15" i="156"/>
  <c r="P14" i="156"/>
  <c r="P13" i="156"/>
  <c r="P12" i="156"/>
  <c r="P11" i="156"/>
  <c r="P10" i="156"/>
  <c r="P9" i="156"/>
  <c r="P8" i="156"/>
  <c r="P7" i="156"/>
  <c r="A4" i="156"/>
  <c r="A2" i="156"/>
  <c r="A1" i="156"/>
  <c r="A30" i="160"/>
  <c r="K29" i="160"/>
  <c r="A29" i="160"/>
  <c r="K27" i="160"/>
  <c r="N27" i="160"/>
  <c r="M7" i="160"/>
  <c r="M8" i="160"/>
  <c r="M9" i="160"/>
  <c r="M10" i="160"/>
  <c r="M11" i="160"/>
  <c r="M12" i="160"/>
  <c r="M13" i="160"/>
  <c r="M14" i="160"/>
  <c r="M15" i="160"/>
  <c r="M16" i="160"/>
  <c r="M17" i="160"/>
  <c r="M18" i="160"/>
  <c r="M19" i="160"/>
  <c r="M20" i="160"/>
  <c r="M21" i="160"/>
  <c r="M22" i="160"/>
  <c r="M23" i="160"/>
  <c r="M24" i="160"/>
  <c r="M25" i="160"/>
  <c r="M26" i="160"/>
  <c r="L27" i="160"/>
  <c r="M27" i="160"/>
  <c r="J27" i="160"/>
  <c r="H27" i="160"/>
  <c r="N26" i="160"/>
  <c r="N25" i="160"/>
  <c r="N24" i="160"/>
  <c r="N23" i="160"/>
  <c r="N22" i="160"/>
  <c r="N21" i="160"/>
  <c r="N20" i="160"/>
  <c r="N19" i="160"/>
  <c r="N18" i="160"/>
  <c r="N17" i="160"/>
  <c r="N16" i="160"/>
  <c r="N15" i="160"/>
  <c r="N14" i="160"/>
  <c r="N13" i="160"/>
  <c r="N12" i="160"/>
  <c r="N11" i="160"/>
  <c r="N10" i="160"/>
  <c r="N9" i="160"/>
  <c r="N8" i="160"/>
  <c r="N7" i="160"/>
  <c r="A4" i="160"/>
  <c r="A2" i="160"/>
  <c r="A1" i="160"/>
  <c r="A30" i="126"/>
  <c r="M29" i="126"/>
  <c r="A29" i="126"/>
  <c r="K25" i="126"/>
  <c r="K27" i="126"/>
  <c r="P27" i="126"/>
  <c r="O7" i="126"/>
  <c r="O8" i="126"/>
  <c r="O9" i="126"/>
  <c r="O10" i="126"/>
  <c r="O11" i="126"/>
  <c r="O12" i="126"/>
  <c r="O13" i="126"/>
  <c r="O14" i="126"/>
  <c r="O15" i="126"/>
  <c r="O16" i="126"/>
  <c r="O17" i="126"/>
  <c r="O18" i="126"/>
  <c r="O19" i="126"/>
  <c r="O20" i="126"/>
  <c r="O21" i="126"/>
  <c r="O22" i="126"/>
  <c r="O23" i="126"/>
  <c r="O24" i="126"/>
  <c r="N25" i="126"/>
  <c r="O25" i="126"/>
  <c r="O26" i="126"/>
  <c r="O27" i="126"/>
  <c r="N27" i="126"/>
  <c r="L25" i="126"/>
  <c r="L27" i="126"/>
  <c r="J25" i="126"/>
  <c r="J27" i="126"/>
  <c r="I25" i="126"/>
  <c r="I27" i="126"/>
  <c r="H25" i="126"/>
  <c r="H27" i="126"/>
  <c r="P26" i="126"/>
  <c r="P25" i="126"/>
  <c r="P24" i="126"/>
  <c r="P23" i="126"/>
  <c r="P22" i="126"/>
  <c r="P21" i="126"/>
  <c r="P20" i="126"/>
  <c r="P19" i="126"/>
  <c r="P18" i="126"/>
  <c r="P17" i="126"/>
  <c r="P16" i="126"/>
  <c r="P15" i="126"/>
  <c r="P14" i="126"/>
  <c r="P13" i="126"/>
  <c r="P12" i="126"/>
  <c r="P11" i="126"/>
  <c r="P10" i="126"/>
  <c r="P9" i="126"/>
  <c r="P8" i="126"/>
  <c r="P7" i="126"/>
  <c r="A4" i="126"/>
  <c r="A2" i="126"/>
  <c r="A1" i="126"/>
  <c r="A30" i="159"/>
  <c r="E29" i="159"/>
  <c r="A29" i="159"/>
  <c r="C7" i="159"/>
  <c r="C8" i="159"/>
  <c r="C9" i="159"/>
  <c r="C10" i="159"/>
  <c r="C27" i="159"/>
  <c r="F27" i="159"/>
  <c r="D7" i="159"/>
  <c r="E7" i="159"/>
  <c r="D8" i="159"/>
  <c r="E8" i="159"/>
  <c r="D9" i="159"/>
  <c r="E9" i="159"/>
  <c r="D10" i="159"/>
  <c r="E10" i="159"/>
  <c r="E27" i="159"/>
  <c r="D27" i="159"/>
  <c r="F10" i="159"/>
  <c r="F9" i="159"/>
  <c r="F8" i="159"/>
  <c r="F7" i="159"/>
  <c r="A4" i="159"/>
  <c r="A2" i="159"/>
  <c r="A30" i="121"/>
  <c r="J29" i="121"/>
  <c r="A29" i="121"/>
  <c r="H27" i="121"/>
  <c r="L27" i="121"/>
  <c r="K7" i="121"/>
  <c r="J27" i="121"/>
  <c r="K27" i="121"/>
  <c r="I27" i="121"/>
  <c r="G27" i="121"/>
  <c r="L7" i="121"/>
  <c r="A4" i="121"/>
  <c r="A2" i="121"/>
  <c r="A1" i="121"/>
  <c r="A30" i="9"/>
  <c r="I29" i="9"/>
  <c r="A29" i="9"/>
  <c r="H27" i="9"/>
  <c r="K27" i="9"/>
  <c r="J7" i="9"/>
  <c r="I27" i="9"/>
  <c r="J27" i="9"/>
  <c r="G27" i="9"/>
  <c r="K7" i="9"/>
  <c r="A4" i="9"/>
  <c r="A2" i="9"/>
  <c r="A1" i="9"/>
  <c r="A30" i="8"/>
  <c r="J29" i="8"/>
  <c r="A29" i="8"/>
  <c r="H27" i="8"/>
  <c r="L27" i="8"/>
  <c r="K7" i="8"/>
  <c r="J27" i="8"/>
  <c r="K27" i="8"/>
  <c r="I27" i="8"/>
  <c r="G27" i="8"/>
  <c r="L7" i="8"/>
  <c r="A4" i="8"/>
  <c r="A2" i="8"/>
  <c r="A1" i="8"/>
  <c r="A30" i="7"/>
  <c r="E29" i="7"/>
  <c r="A29" i="7"/>
  <c r="C7" i="7"/>
  <c r="C8" i="7"/>
  <c r="C9" i="7"/>
  <c r="C27" i="7"/>
  <c r="F27" i="7"/>
  <c r="D7" i="7"/>
  <c r="E7" i="7"/>
  <c r="D8" i="7"/>
  <c r="E8" i="7"/>
  <c r="D9" i="7"/>
  <c r="E9" i="7"/>
  <c r="E27" i="7"/>
  <c r="D27" i="7"/>
  <c r="F9" i="7"/>
  <c r="F8" i="7"/>
  <c r="F7" i="7"/>
  <c r="A4" i="7"/>
  <c r="A2" i="7"/>
  <c r="A30" i="173"/>
  <c r="J29" i="173"/>
  <c r="A29" i="173"/>
  <c r="I25" i="173"/>
  <c r="I27" i="173"/>
  <c r="L27" i="173"/>
  <c r="K7" i="173"/>
  <c r="K8" i="173"/>
  <c r="K9" i="173"/>
  <c r="K10" i="173"/>
  <c r="K11" i="173"/>
  <c r="K12" i="173"/>
  <c r="K13" i="173"/>
  <c r="K14" i="173"/>
  <c r="K15" i="173"/>
  <c r="K16" i="173"/>
  <c r="K17" i="173"/>
  <c r="K18" i="173"/>
  <c r="K19" i="173"/>
  <c r="K20" i="173"/>
  <c r="K21" i="173"/>
  <c r="K22" i="173"/>
  <c r="K23" i="173"/>
  <c r="K24" i="173"/>
  <c r="J25" i="173"/>
  <c r="K25" i="173"/>
  <c r="K26" i="173"/>
  <c r="K27" i="173"/>
  <c r="J27" i="173"/>
  <c r="H25" i="173"/>
  <c r="H27" i="173"/>
  <c r="L26" i="173"/>
  <c r="L25" i="173"/>
  <c r="L24" i="173"/>
  <c r="L23" i="173"/>
  <c r="L22" i="173"/>
  <c r="L21" i="173"/>
  <c r="L20" i="173"/>
  <c r="L19" i="173"/>
  <c r="L18" i="173"/>
  <c r="L17" i="173"/>
  <c r="L16" i="173"/>
  <c r="L15" i="173"/>
  <c r="L14" i="173"/>
  <c r="L13" i="173"/>
  <c r="L12" i="173"/>
  <c r="L11" i="173"/>
  <c r="L10" i="173"/>
  <c r="L9" i="173"/>
  <c r="L8" i="173"/>
  <c r="L7" i="173"/>
  <c r="A4" i="173"/>
  <c r="A2" i="173"/>
  <c r="A1" i="173"/>
  <c r="A30" i="36"/>
  <c r="I29" i="36"/>
  <c r="A29" i="36"/>
  <c r="G25" i="36"/>
  <c r="G27" i="36"/>
  <c r="J27" i="36"/>
  <c r="I7" i="36"/>
  <c r="I8" i="36"/>
  <c r="I9" i="36"/>
  <c r="I10" i="36"/>
  <c r="I11" i="36"/>
  <c r="I12" i="36"/>
  <c r="I13" i="36"/>
  <c r="I14" i="36"/>
  <c r="I15" i="36"/>
  <c r="I16" i="36"/>
  <c r="I17" i="36"/>
  <c r="I18" i="36"/>
  <c r="I19" i="36"/>
  <c r="I20" i="36"/>
  <c r="I21" i="36"/>
  <c r="I22" i="36"/>
  <c r="I23" i="36"/>
  <c r="I24" i="36"/>
  <c r="H25" i="36"/>
  <c r="I25" i="36"/>
  <c r="I26" i="36"/>
  <c r="I27" i="36"/>
  <c r="H27" i="36"/>
  <c r="F25" i="36"/>
  <c r="F27" i="36"/>
  <c r="J26" i="36"/>
  <c r="J25" i="36"/>
  <c r="J24" i="36"/>
  <c r="J23" i="36"/>
  <c r="J22" i="36"/>
  <c r="J21" i="36"/>
  <c r="J20" i="36"/>
  <c r="J19" i="36"/>
  <c r="J18" i="36"/>
  <c r="J17" i="36"/>
  <c r="J16" i="36"/>
  <c r="J15" i="36"/>
  <c r="J14" i="36"/>
  <c r="J13" i="36"/>
  <c r="J12" i="36"/>
  <c r="J11" i="36"/>
  <c r="J10" i="36"/>
  <c r="J9" i="36"/>
  <c r="J8" i="36"/>
  <c r="J7" i="36"/>
  <c r="A4" i="36"/>
  <c r="A2" i="36"/>
  <c r="A1" i="36"/>
  <c r="A30" i="127"/>
  <c r="G29" i="127"/>
  <c r="A29" i="127"/>
  <c r="E25" i="127"/>
  <c r="E27" i="127"/>
  <c r="H27" i="127"/>
  <c r="G7" i="127"/>
  <c r="G8" i="127"/>
  <c r="G9" i="127"/>
  <c r="G10" i="127"/>
  <c r="G11" i="127"/>
  <c r="G12" i="127"/>
  <c r="G13" i="127"/>
  <c r="G14" i="127"/>
  <c r="G15" i="127"/>
  <c r="G16" i="127"/>
  <c r="G17" i="127"/>
  <c r="G18" i="127"/>
  <c r="G19" i="127"/>
  <c r="G20" i="127"/>
  <c r="G21" i="127"/>
  <c r="G22" i="127"/>
  <c r="G23" i="127"/>
  <c r="G24" i="127"/>
  <c r="F25" i="127"/>
  <c r="G25" i="127"/>
  <c r="G26" i="127"/>
  <c r="G27" i="127"/>
  <c r="F27" i="127"/>
  <c r="H26" i="127"/>
  <c r="H25" i="127"/>
  <c r="H24" i="127"/>
  <c r="H23" i="127"/>
  <c r="H22" i="127"/>
  <c r="H21" i="127"/>
  <c r="H20" i="127"/>
  <c r="H19" i="127"/>
  <c r="H18" i="127"/>
  <c r="H17" i="127"/>
  <c r="H16" i="127"/>
  <c r="H15" i="127"/>
  <c r="H14" i="127"/>
  <c r="H13" i="127"/>
  <c r="H12" i="127"/>
  <c r="H11" i="127"/>
  <c r="H10" i="127"/>
  <c r="H9" i="127"/>
  <c r="H8" i="127"/>
  <c r="H7" i="127"/>
  <c r="A4" i="127"/>
  <c r="A2" i="127"/>
  <c r="A1" i="127"/>
  <c r="A30" i="172"/>
  <c r="I29" i="172"/>
  <c r="A29" i="172"/>
  <c r="H25" i="172"/>
  <c r="H27" i="172"/>
  <c r="K27" i="172"/>
  <c r="J7" i="172"/>
  <c r="J8" i="172"/>
  <c r="J9" i="172"/>
  <c r="J10" i="172"/>
  <c r="J11" i="172"/>
  <c r="J12" i="172"/>
  <c r="J13" i="172"/>
  <c r="J14" i="172"/>
  <c r="J15" i="172"/>
  <c r="J16" i="172"/>
  <c r="J17" i="172"/>
  <c r="J18" i="172"/>
  <c r="J19" i="172"/>
  <c r="J20" i="172"/>
  <c r="J21" i="172"/>
  <c r="J22" i="172"/>
  <c r="J23" i="172"/>
  <c r="J24" i="172"/>
  <c r="I25" i="172"/>
  <c r="J25" i="172"/>
  <c r="J26" i="172"/>
  <c r="J27" i="172"/>
  <c r="I27" i="172"/>
  <c r="G25" i="172"/>
  <c r="G27" i="172"/>
  <c r="K26" i="172"/>
  <c r="K25" i="172"/>
  <c r="K24" i="172"/>
  <c r="K23" i="172"/>
  <c r="K22" i="172"/>
  <c r="K21" i="172"/>
  <c r="K20" i="172"/>
  <c r="K19" i="172"/>
  <c r="K18" i="172"/>
  <c r="K17" i="172"/>
  <c r="K16" i="172"/>
  <c r="K15" i="172"/>
  <c r="K14" i="172"/>
  <c r="K13" i="172"/>
  <c r="K12" i="172"/>
  <c r="K11" i="172"/>
  <c r="K10" i="172"/>
  <c r="K9" i="172"/>
  <c r="K8" i="172"/>
  <c r="K7" i="172"/>
  <c r="A4" i="172"/>
  <c r="A2" i="172"/>
  <c r="A1" i="172"/>
  <c r="A30" i="171"/>
  <c r="I29" i="171"/>
  <c r="A29" i="171"/>
  <c r="H25" i="171"/>
  <c r="H27" i="171"/>
  <c r="K27" i="171"/>
  <c r="J7" i="171"/>
  <c r="J8" i="171"/>
  <c r="J9" i="171"/>
  <c r="J10" i="171"/>
  <c r="J11" i="171"/>
  <c r="J12" i="171"/>
  <c r="J13" i="171"/>
  <c r="J14" i="171"/>
  <c r="J15" i="171"/>
  <c r="J16" i="171"/>
  <c r="J17" i="171"/>
  <c r="J18" i="171"/>
  <c r="J19" i="171"/>
  <c r="J20" i="171"/>
  <c r="J21" i="171"/>
  <c r="J22" i="171"/>
  <c r="J23" i="171"/>
  <c r="J24" i="171"/>
  <c r="I25" i="171"/>
  <c r="J25" i="171"/>
  <c r="J26" i="171"/>
  <c r="J27" i="171"/>
  <c r="I27" i="171"/>
  <c r="G25" i="171"/>
  <c r="G27" i="171"/>
  <c r="K26" i="171"/>
  <c r="K25" i="171"/>
  <c r="K24" i="171"/>
  <c r="K23" i="171"/>
  <c r="K22" i="171"/>
  <c r="K21" i="171"/>
  <c r="K20" i="171"/>
  <c r="K19" i="171"/>
  <c r="K18" i="171"/>
  <c r="K17" i="171"/>
  <c r="K16" i="171"/>
  <c r="K15" i="171"/>
  <c r="K14" i="171"/>
  <c r="K13" i="171"/>
  <c r="K12" i="171"/>
  <c r="K11" i="171"/>
  <c r="K10" i="171"/>
  <c r="K9" i="171"/>
  <c r="K8" i="171"/>
  <c r="K7" i="171"/>
  <c r="A4" i="171"/>
  <c r="A2" i="171"/>
  <c r="A1" i="171"/>
  <c r="A28" i="150"/>
  <c r="F22" i="158"/>
  <c r="D27" i="150"/>
  <c r="A27" i="150"/>
  <c r="C7" i="150"/>
  <c r="C8" i="150"/>
  <c r="C9" i="150"/>
  <c r="C10" i="150"/>
  <c r="C11" i="150"/>
  <c r="C12" i="150"/>
  <c r="C13" i="150"/>
  <c r="C14" i="150"/>
  <c r="C15" i="150"/>
  <c r="C16" i="150"/>
  <c r="C17" i="150"/>
  <c r="C18" i="150"/>
  <c r="C19" i="150"/>
  <c r="C20" i="150"/>
  <c r="C21" i="150"/>
  <c r="C22" i="150"/>
  <c r="C23" i="150"/>
  <c r="C24" i="150"/>
  <c r="C25" i="150"/>
  <c r="F25" i="150"/>
  <c r="D7" i="150"/>
  <c r="E7" i="150"/>
  <c r="D8" i="150"/>
  <c r="E8" i="150"/>
  <c r="D9" i="150"/>
  <c r="E9" i="150"/>
  <c r="D10" i="150"/>
  <c r="E10" i="150"/>
  <c r="D11" i="150"/>
  <c r="E11" i="150"/>
  <c r="D12" i="150"/>
  <c r="E12" i="150"/>
  <c r="D13" i="150"/>
  <c r="E13" i="150"/>
  <c r="D14" i="150"/>
  <c r="E14" i="150"/>
  <c r="D15" i="150"/>
  <c r="E15" i="150"/>
  <c r="D16" i="150"/>
  <c r="E16" i="150"/>
  <c r="D17" i="150"/>
  <c r="E17" i="150"/>
  <c r="D18" i="150"/>
  <c r="E18" i="150"/>
  <c r="D19" i="150"/>
  <c r="E19" i="150"/>
  <c r="D20" i="150"/>
  <c r="E20" i="150"/>
  <c r="D21" i="150"/>
  <c r="E21" i="150"/>
  <c r="D22" i="150"/>
  <c r="E22" i="150"/>
  <c r="D23" i="150"/>
  <c r="E23" i="150"/>
  <c r="D24" i="150"/>
  <c r="E24" i="150"/>
  <c r="D25" i="150"/>
  <c r="E25" i="150"/>
  <c r="F24" i="150"/>
  <c r="F23" i="150"/>
  <c r="F22" i="150"/>
  <c r="F21" i="150"/>
  <c r="F20" i="150"/>
  <c r="F19" i="150"/>
  <c r="F18" i="150"/>
  <c r="F17" i="150"/>
  <c r="F16" i="150"/>
  <c r="F15" i="150"/>
  <c r="F14" i="150"/>
  <c r="F13" i="150"/>
  <c r="F12" i="150"/>
  <c r="F11" i="150"/>
  <c r="F10" i="150"/>
  <c r="F9" i="150"/>
  <c r="F8" i="150"/>
  <c r="F7" i="150"/>
  <c r="A4" i="150"/>
  <c r="A2" i="150"/>
  <c r="A30" i="32"/>
  <c r="H29" i="32"/>
  <c r="A29" i="32"/>
  <c r="F27" i="32"/>
  <c r="I27" i="32"/>
  <c r="H7" i="32"/>
  <c r="H8" i="32"/>
  <c r="H9" i="32"/>
  <c r="H10" i="32"/>
  <c r="H11" i="32"/>
  <c r="H12" i="32"/>
  <c r="H13" i="32"/>
  <c r="H14" i="32"/>
  <c r="H15" i="32"/>
  <c r="H16" i="32"/>
  <c r="H17" i="32"/>
  <c r="H18" i="32"/>
  <c r="H19" i="32"/>
  <c r="H20" i="32"/>
  <c r="H21" i="32"/>
  <c r="H22" i="32"/>
  <c r="H23" i="32"/>
  <c r="H24" i="32"/>
  <c r="H25" i="32"/>
  <c r="H26" i="32"/>
  <c r="G27" i="32"/>
  <c r="H27" i="32"/>
  <c r="E27" i="32"/>
  <c r="I26" i="32"/>
  <c r="I25" i="32"/>
  <c r="I24" i="32"/>
  <c r="I23" i="32"/>
  <c r="I22" i="32"/>
  <c r="I21" i="32"/>
  <c r="I20" i="32"/>
  <c r="I19" i="32"/>
  <c r="I18" i="32"/>
  <c r="I17" i="32"/>
  <c r="I16" i="32"/>
  <c r="I15" i="32"/>
  <c r="I14" i="32"/>
  <c r="I13" i="32"/>
  <c r="I12" i="32"/>
  <c r="I11" i="32"/>
  <c r="I10" i="32"/>
  <c r="I9" i="32"/>
  <c r="I8" i="32"/>
  <c r="I7" i="32"/>
  <c r="A4" i="32"/>
  <c r="A2" i="32"/>
  <c r="A1" i="32"/>
  <c r="A30" i="31"/>
  <c r="G29" i="31"/>
  <c r="A29" i="31"/>
  <c r="E27" i="31"/>
  <c r="H27" i="31"/>
  <c r="G7" i="31"/>
  <c r="G8" i="31"/>
  <c r="G9" i="31"/>
  <c r="G10" i="31"/>
  <c r="G11" i="31"/>
  <c r="G12" i="31"/>
  <c r="G13" i="31"/>
  <c r="G14" i="31"/>
  <c r="G15" i="31"/>
  <c r="G16" i="31"/>
  <c r="G17" i="31"/>
  <c r="G18" i="31"/>
  <c r="G19" i="31"/>
  <c r="G20" i="31"/>
  <c r="G21" i="31"/>
  <c r="G22" i="31"/>
  <c r="G23" i="31"/>
  <c r="G24" i="31"/>
  <c r="G25" i="31"/>
  <c r="G26" i="31"/>
  <c r="F27" i="31"/>
  <c r="G27" i="31"/>
  <c r="H26" i="31"/>
  <c r="H25" i="31"/>
  <c r="H24" i="31"/>
  <c r="H23" i="31"/>
  <c r="H22" i="31"/>
  <c r="H21" i="31"/>
  <c r="H20" i="31"/>
  <c r="H19" i="31"/>
  <c r="H18" i="31"/>
  <c r="H17" i="31"/>
  <c r="H16" i="31"/>
  <c r="H15" i="31"/>
  <c r="H14" i="31"/>
  <c r="H13" i="31"/>
  <c r="H12" i="31"/>
  <c r="H11" i="31"/>
  <c r="H10" i="31"/>
  <c r="H9" i="31"/>
  <c r="H8" i="31"/>
  <c r="H7" i="31"/>
  <c r="A4" i="31"/>
  <c r="A1" i="31"/>
  <c r="A30" i="170"/>
  <c r="I29" i="170"/>
  <c r="A29" i="170"/>
  <c r="H25" i="170"/>
  <c r="H27" i="170"/>
  <c r="K27" i="170"/>
  <c r="J7" i="170"/>
  <c r="J8" i="170"/>
  <c r="J9" i="170"/>
  <c r="J10" i="170"/>
  <c r="J11" i="170"/>
  <c r="J12" i="170"/>
  <c r="J13" i="170"/>
  <c r="J14" i="170"/>
  <c r="J15" i="170"/>
  <c r="J16" i="170"/>
  <c r="J17" i="170"/>
  <c r="J18" i="170"/>
  <c r="J19" i="170"/>
  <c r="J20" i="170"/>
  <c r="J21" i="170"/>
  <c r="J22" i="170"/>
  <c r="J23" i="170"/>
  <c r="J24" i="170"/>
  <c r="I25" i="170"/>
  <c r="J25" i="170"/>
  <c r="J26" i="170"/>
  <c r="J27" i="170"/>
  <c r="I27" i="170"/>
  <c r="G25" i="170"/>
  <c r="G27" i="170"/>
  <c r="K26" i="170"/>
  <c r="K25" i="170"/>
  <c r="K24" i="170"/>
  <c r="K23" i="170"/>
  <c r="K22" i="170"/>
  <c r="K21" i="170"/>
  <c r="K20" i="170"/>
  <c r="K19" i="170"/>
  <c r="K18" i="170"/>
  <c r="K17" i="170"/>
  <c r="K16" i="170"/>
  <c r="K15" i="170"/>
  <c r="K14" i="170"/>
  <c r="K13" i="170"/>
  <c r="K12" i="170"/>
  <c r="K11" i="170"/>
  <c r="K10" i="170"/>
  <c r="K9" i="170"/>
  <c r="K8" i="170"/>
  <c r="K7" i="170"/>
  <c r="A4" i="170"/>
  <c r="A2" i="170"/>
  <c r="A1" i="170"/>
  <c r="A32" i="169"/>
  <c r="R31" i="169"/>
  <c r="A31" i="169"/>
  <c r="Q7" i="169"/>
  <c r="Q8" i="169"/>
  <c r="Q9" i="169"/>
  <c r="Q10" i="169"/>
  <c r="Q11" i="169"/>
  <c r="Q12" i="169"/>
  <c r="Q13" i="169"/>
  <c r="Q14" i="169"/>
  <c r="Q15" i="169"/>
  <c r="Q16" i="169"/>
  <c r="Q17" i="169"/>
  <c r="Q18" i="169"/>
  <c r="Q19" i="169"/>
  <c r="Q20" i="169"/>
  <c r="Q21" i="169"/>
  <c r="Q22" i="169"/>
  <c r="Q23" i="169"/>
  <c r="Q24" i="169"/>
  <c r="Q25" i="169"/>
  <c r="Q26" i="169"/>
  <c r="Q27" i="169"/>
  <c r="Q29" i="169"/>
  <c r="T29" i="169"/>
  <c r="S7" i="169"/>
  <c r="R27" i="169"/>
  <c r="S27" i="169"/>
  <c r="S28" i="169"/>
  <c r="S29" i="169"/>
  <c r="R29" i="169"/>
  <c r="J29" i="169"/>
  <c r="T28" i="169"/>
  <c r="T27" i="169"/>
  <c r="T7" i="169"/>
  <c r="A4" i="169"/>
  <c r="A2" i="169"/>
  <c r="A1" i="169"/>
  <c r="A30" i="185"/>
  <c r="M29" i="185"/>
  <c r="A29" i="185"/>
  <c r="I27" i="185"/>
  <c r="O27" i="185"/>
  <c r="N7" i="185"/>
  <c r="M27" i="185"/>
  <c r="J27" i="185"/>
  <c r="N27" i="185"/>
  <c r="K27" i="185"/>
  <c r="H27" i="185"/>
  <c r="G27" i="185"/>
  <c r="O7" i="185"/>
  <c r="A4" i="185"/>
  <c r="A2" i="185"/>
  <c r="A1" i="185"/>
  <c r="A30" i="26"/>
  <c r="M29" i="26"/>
  <c r="A29" i="26"/>
  <c r="I27" i="26"/>
  <c r="O27" i="26"/>
  <c r="N7" i="26"/>
  <c r="M27" i="26"/>
  <c r="J27" i="26"/>
  <c r="N27" i="26"/>
  <c r="K27" i="26"/>
  <c r="H27" i="26"/>
  <c r="G27" i="26"/>
  <c r="O7" i="26"/>
  <c r="A4" i="26"/>
  <c r="A2" i="26"/>
  <c r="A1" i="26"/>
  <c r="A30" i="116"/>
  <c r="L29" i="116"/>
  <c r="A29" i="116"/>
  <c r="I7" i="116"/>
  <c r="I8" i="116"/>
  <c r="I9" i="116"/>
  <c r="I10" i="116"/>
  <c r="I11" i="116"/>
  <c r="I12" i="116"/>
  <c r="I13" i="116"/>
  <c r="I14" i="116"/>
  <c r="I15" i="116"/>
  <c r="I16" i="116"/>
  <c r="I17" i="116"/>
  <c r="I18" i="116"/>
  <c r="I19" i="116"/>
  <c r="I20" i="116"/>
  <c r="I21" i="116"/>
  <c r="I22" i="116"/>
  <c r="I23" i="116"/>
  <c r="I24" i="116"/>
  <c r="I25" i="116"/>
  <c r="I26" i="116"/>
  <c r="I27" i="116"/>
  <c r="N27" i="116"/>
  <c r="M7" i="116"/>
  <c r="L27" i="116"/>
  <c r="M27" i="116"/>
  <c r="J27" i="116"/>
  <c r="G27" i="116"/>
  <c r="N7" i="116"/>
  <c r="A4" i="116"/>
  <c r="A2" i="116"/>
  <c r="A1" i="116"/>
  <c r="A30" i="162"/>
  <c r="J29" i="162"/>
  <c r="A29" i="162"/>
  <c r="H27" i="162"/>
  <c r="K27" i="162"/>
  <c r="J7" i="162"/>
  <c r="I27" i="162"/>
  <c r="J27" i="162"/>
  <c r="G27" i="162"/>
  <c r="K7" i="162"/>
  <c r="A4" i="162"/>
  <c r="A2" i="162"/>
  <c r="A1" i="162"/>
  <c r="A32" i="23"/>
  <c r="J31" i="23"/>
  <c r="A31" i="23"/>
  <c r="H7" i="23"/>
  <c r="H8" i="23"/>
  <c r="H9" i="23"/>
  <c r="H10" i="23"/>
  <c r="H11" i="23"/>
  <c r="H12" i="23"/>
  <c r="H13" i="23"/>
  <c r="H14" i="23"/>
  <c r="H15" i="23"/>
  <c r="H16" i="23"/>
  <c r="H17" i="23"/>
  <c r="H18" i="23"/>
  <c r="H19" i="23"/>
  <c r="H20" i="23"/>
  <c r="H21" i="23"/>
  <c r="H22" i="23"/>
  <c r="H23" i="23"/>
  <c r="H24" i="23"/>
  <c r="H25" i="23"/>
  <c r="H26" i="23"/>
  <c r="H27" i="23"/>
  <c r="H29" i="23"/>
  <c r="M29" i="23"/>
  <c r="L7" i="23"/>
  <c r="K27" i="23"/>
  <c r="L27" i="23"/>
  <c r="L28" i="23"/>
  <c r="L29" i="23"/>
  <c r="K29" i="23"/>
  <c r="I29" i="23"/>
  <c r="F29" i="23"/>
  <c r="M28" i="23"/>
  <c r="M27" i="23"/>
  <c r="M7" i="23"/>
  <c r="A4" i="23"/>
  <c r="A2" i="23"/>
  <c r="A1" i="23"/>
  <c r="A30" i="100"/>
  <c r="J29" i="100"/>
  <c r="A29" i="100"/>
  <c r="H7" i="100"/>
  <c r="H8" i="100"/>
  <c r="H9" i="100"/>
  <c r="H10" i="100"/>
  <c r="H11" i="100"/>
  <c r="H12" i="100"/>
  <c r="H13" i="100"/>
  <c r="H14" i="100"/>
  <c r="H15" i="100"/>
  <c r="H16" i="100"/>
  <c r="H17" i="100"/>
  <c r="H18" i="100"/>
  <c r="H19" i="100"/>
  <c r="H20" i="100"/>
  <c r="H21" i="100"/>
  <c r="H22" i="100"/>
  <c r="H23" i="100"/>
  <c r="H24" i="100"/>
  <c r="H25" i="100"/>
  <c r="H26" i="100"/>
  <c r="H27" i="100"/>
  <c r="M27" i="100"/>
  <c r="L7" i="100"/>
  <c r="K27" i="100"/>
  <c r="L27" i="100"/>
  <c r="M7" i="100"/>
  <c r="A4" i="100"/>
  <c r="A2" i="100"/>
  <c r="A1" i="100"/>
  <c r="A30" i="20"/>
  <c r="J29" i="20"/>
  <c r="A29" i="20"/>
  <c r="H7" i="20"/>
  <c r="H8" i="20"/>
  <c r="H9" i="20"/>
  <c r="H10" i="20"/>
  <c r="H11" i="20"/>
  <c r="H12" i="20"/>
  <c r="H13" i="20"/>
  <c r="H14" i="20"/>
  <c r="H15" i="20"/>
  <c r="H16" i="20"/>
  <c r="H17" i="20"/>
  <c r="H18" i="20"/>
  <c r="H19" i="20"/>
  <c r="H20" i="20"/>
  <c r="H21" i="20"/>
  <c r="H22" i="20"/>
  <c r="H23" i="20"/>
  <c r="H24" i="20"/>
  <c r="H25" i="20"/>
  <c r="H26" i="20"/>
  <c r="H27" i="20"/>
  <c r="M27" i="20"/>
  <c r="L7" i="20"/>
  <c r="K27" i="20"/>
  <c r="L27" i="20"/>
  <c r="M7" i="20"/>
  <c r="A4" i="20"/>
  <c r="A2" i="20"/>
  <c r="A1" i="20"/>
  <c r="A32" i="18"/>
  <c r="K31" i="18"/>
  <c r="A31" i="18"/>
  <c r="I7" i="18"/>
  <c r="I8" i="18"/>
  <c r="I9" i="18"/>
  <c r="I10" i="18"/>
  <c r="I11" i="18"/>
  <c r="I12" i="18"/>
  <c r="I13" i="18"/>
  <c r="I14" i="18"/>
  <c r="I15" i="18"/>
  <c r="I16" i="18"/>
  <c r="I17" i="18"/>
  <c r="I18" i="18"/>
  <c r="I19" i="18"/>
  <c r="I20" i="18"/>
  <c r="I21" i="18"/>
  <c r="I22" i="18"/>
  <c r="I23" i="18"/>
  <c r="I24" i="18"/>
  <c r="I25" i="18"/>
  <c r="I26" i="18"/>
  <c r="I27" i="18"/>
  <c r="I29" i="18"/>
  <c r="N29" i="18"/>
  <c r="M7" i="18"/>
  <c r="L27" i="18"/>
  <c r="M27" i="18"/>
  <c r="M28" i="18"/>
  <c r="M29" i="18"/>
  <c r="L29" i="18"/>
  <c r="N27" i="18"/>
  <c r="N7" i="18"/>
  <c r="A4" i="18"/>
  <c r="A2" i="18"/>
  <c r="A1" i="18"/>
  <c r="A30" i="19"/>
  <c r="K29" i="19"/>
  <c r="A29" i="19"/>
  <c r="H7" i="19"/>
  <c r="H8" i="19"/>
  <c r="H9" i="19"/>
  <c r="H10" i="19"/>
  <c r="H11" i="19"/>
  <c r="H12" i="19"/>
  <c r="H13" i="19"/>
  <c r="H14" i="19"/>
  <c r="H15" i="19"/>
  <c r="H16" i="19"/>
  <c r="H17" i="19"/>
  <c r="H18" i="19"/>
  <c r="H19" i="19"/>
  <c r="H20" i="19"/>
  <c r="H21" i="19"/>
  <c r="H22" i="19"/>
  <c r="H23" i="19"/>
  <c r="H24" i="19"/>
  <c r="H25" i="19"/>
  <c r="H26" i="19"/>
  <c r="H27" i="19"/>
  <c r="M27" i="19"/>
  <c r="L7" i="19"/>
  <c r="K27" i="19"/>
  <c r="L27" i="19"/>
  <c r="I27" i="19"/>
  <c r="F27" i="19"/>
  <c r="M7" i="19"/>
  <c r="A4" i="19"/>
  <c r="A2" i="19"/>
  <c r="A1" i="19"/>
  <c r="A30" i="17"/>
  <c r="E29" i="17"/>
  <c r="A29" i="17"/>
  <c r="C7" i="17"/>
  <c r="C8" i="17"/>
  <c r="C9" i="17"/>
  <c r="C10" i="17"/>
  <c r="C11" i="17"/>
  <c r="C12" i="17"/>
  <c r="C13" i="17"/>
  <c r="C14" i="17"/>
  <c r="C15" i="17"/>
  <c r="C25" i="17"/>
  <c r="C26" i="17"/>
  <c r="C27" i="17"/>
  <c r="F27" i="17"/>
  <c r="D7" i="17"/>
  <c r="E7" i="17"/>
  <c r="D8" i="17"/>
  <c r="E8" i="17"/>
  <c r="D9" i="17"/>
  <c r="E9" i="17"/>
  <c r="D10" i="17"/>
  <c r="E10" i="17"/>
  <c r="D11" i="17"/>
  <c r="E11" i="17"/>
  <c r="D12" i="17"/>
  <c r="E12" i="17"/>
  <c r="D13" i="17"/>
  <c r="E13" i="17"/>
  <c r="D14" i="17"/>
  <c r="E14" i="17"/>
  <c r="D15" i="17"/>
  <c r="E15" i="17"/>
  <c r="E25" i="17"/>
  <c r="D26" i="17"/>
  <c r="E26" i="17"/>
  <c r="E27" i="17"/>
  <c r="D25" i="17"/>
  <c r="D27" i="17"/>
  <c r="F26" i="17"/>
  <c r="F25" i="17"/>
  <c r="F15" i="17"/>
  <c r="F14" i="17"/>
  <c r="F13" i="17"/>
  <c r="F12" i="17"/>
  <c r="F11" i="17"/>
  <c r="F10" i="17"/>
  <c r="F9" i="17"/>
  <c r="F8" i="17"/>
  <c r="F7" i="17"/>
  <c r="A4" i="17"/>
  <c r="A2" i="17"/>
  <c r="A29" i="16"/>
  <c r="Q28" i="16"/>
  <c r="A28" i="16"/>
  <c r="O24" i="16"/>
  <c r="O26" i="16"/>
  <c r="R26" i="16"/>
  <c r="Q7" i="16"/>
  <c r="P24" i="16"/>
  <c r="Q24" i="16"/>
  <c r="Q25" i="16"/>
  <c r="Q26" i="16"/>
  <c r="P26" i="16"/>
  <c r="AB25" i="16"/>
  <c r="R25" i="16"/>
  <c r="R24" i="16"/>
  <c r="R7" i="16"/>
  <c r="A4" i="16"/>
  <c r="A2" i="16"/>
  <c r="A1" i="16"/>
  <c r="A30" i="12"/>
  <c r="I29" i="12"/>
  <c r="A29" i="12"/>
  <c r="G27" i="12"/>
  <c r="J27" i="12"/>
  <c r="I7" i="12"/>
  <c r="H27" i="12"/>
  <c r="I27" i="12"/>
  <c r="J7" i="12"/>
  <c r="A4" i="12"/>
  <c r="A2" i="12"/>
  <c r="A1" i="12"/>
  <c r="A30" i="13"/>
  <c r="H29" i="13"/>
  <c r="A29" i="13"/>
  <c r="G27" i="13"/>
  <c r="J27" i="13"/>
  <c r="I7" i="13"/>
  <c r="H27" i="13"/>
  <c r="I27" i="13"/>
  <c r="J7" i="13"/>
  <c r="A4" i="13"/>
  <c r="A2" i="13"/>
  <c r="A1" i="13"/>
  <c r="A30" i="186"/>
  <c r="E29" i="186"/>
  <c r="A29" i="186"/>
  <c r="C7" i="186"/>
  <c r="C8" i="186"/>
  <c r="C9" i="186"/>
  <c r="C25" i="186"/>
  <c r="C26" i="186"/>
  <c r="C27" i="186"/>
  <c r="F27" i="186"/>
  <c r="D7" i="186"/>
  <c r="E7" i="186"/>
  <c r="D8" i="186"/>
  <c r="E8" i="186"/>
  <c r="D9" i="186"/>
  <c r="E9" i="186"/>
  <c r="E25" i="186"/>
  <c r="D26" i="186"/>
  <c r="E26" i="186"/>
  <c r="E27" i="186"/>
  <c r="D25" i="186"/>
  <c r="D27" i="186"/>
  <c r="F26" i="186"/>
  <c r="F25" i="186"/>
  <c r="F9" i="186"/>
  <c r="F8" i="186"/>
  <c r="F7" i="186"/>
  <c r="A4" i="186"/>
  <c r="A2" i="186"/>
  <c r="A30" i="14"/>
  <c r="Q29" i="14"/>
  <c r="A29" i="14"/>
  <c r="O25" i="14"/>
  <c r="O27" i="14"/>
  <c r="R27" i="14"/>
  <c r="Q7" i="14"/>
  <c r="P25" i="14"/>
  <c r="Q25" i="14"/>
  <c r="Q26" i="14"/>
  <c r="Q27" i="14"/>
  <c r="P27" i="14"/>
  <c r="R26" i="14"/>
  <c r="R25" i="14"/>
  <c r="R7" i="14"/>
  <c r="A4" i="14"/>
  <c r="A2" i="14"/>
  <c r="A1" i="14"/>
  <c r="A30" i="168"/>
  <c r="J29" i="168"/>
  <c r="A29" i="168"/>
  <c r="H25" i="168"/>
  <c r="H27" i="168"/>
  <c r="K27" i="168"/>
  <c r="I25" i="168"/>
  <c r="J25" i="168"/>
  <c r="J26" i="168"/>
  <c r="J7" i="168"/>
  <c r="J27" i="168"/>
  <c r="I27" i="168"/>
  <c r="K26" i="168"/>
  <c r="K25" i="168"/>
  <c r="K7" i="168"/>
  <c r="A4" i="168"/>
  <c r="A2" i="168"/>
  <c r="A1" i="168"/>
  <c r="A30" i="11"/>
  <c r="Q29" i="11"/>
  <c r="A29" i="11"/>
  <c r="I25" i="11"/>
  <c r="I27" i="11"/>
  <c r="R27" i="11"/>
  <c r="Q7" i="11"/>
  <c r="P25" i="11"/>
  <c r="Q25" i="11"/>
  <c r="Q26" i="11"/>
  <c r="Q27" i="11"/>
  <c r="P27" i="11"/>
  <c r="R26" i="11"/>
  <c r="R25" i="11"/>
  <c r="R7" i="11"/>
  <c r="A4" i="11"/>
  <c r="A2" i="11"/>
  <c r="A1" i="11"/>
  <c r="A30" i="98"/>
  <c r="J29" i="98"/>
  <c r="A29" i="98"/>
  <c r="H25" i="98"/>
  <c r="H27" i="98"/>
  <c r="K27" i="98"/>
  <c r="I25" i="98"/>
  <c r="J25" i="98"/>
  <c r="J26" i="98"/>
  <c r="J7" i="98"/>
  <c r="J27" i="98"/>
  <c r="I27" i="98"/>
  <c r="K26" i="98"/>
  <c r="K25" i="98"/>
  <c r="K7" i="98"/>
  <c r="A4" i="98"/>
  <c r="A2" i="98"/>
  <c r="A1" i="98"/>
  <c r="A30" i="167"/>
  <c r="J29" i="167"/>
  <c r="A29" i="167"/>
  <c r="H27" i="167"/>
  <c r="L27" i="167"/>
  <c r="K7" i="167"/>
  <c r="J27" i="167"/>
  <c r="K27" i="167"/>
  <c r="I27" i="167"/>
  <c r="G27" i="167"/>
  <c r="L7" i="167"/>
  <c r="A4" i="167"/>
  <c r="A2" i="167"/>
  <c r="A1" i="167"/>
  <c r="A30" i="184"/>
  <c r="J29" i="184"/>
  <c r="A29" i="184"/>
  <c r="H27" i="184"/>
  <c r="L27" i="184"/>
  <c r="K7" i="184"/>
  <c r="J27" i="184"/>
  <c r="K27" i="184"/>
  <c r="I27" i="184"/>
  <c r="G27" i="184"/>
  <c r="L7" i="184"/>
  <c r="A4" i="184"/>
  <c r="A2" i="184"/>
  <c r="A1" i="184"/>
  <c r="A30" i="183"/>
  <c r="I29" i="183"/>
  <c r="A29" i="183"/>
  <c r="H27" i="183"/>
  <c r="K27" i="183"/>
  <c r="J7" i="183"/>
  <c r="I27" i="183"/>
  <c r="J27" i="183"/>
  <c r="G27" i="183"/>
  <c r="K7" i="183"/>
  <c r="A4" i="183"/>
  <c r="A2" i="183"/>
  <c r="A1" i="183"/>
  <c r="A30" i="182"/>
  <c r="J29" i="182"/>
  <c r="A29" i="182"/>
  <c r="H27" i="182"/>
  <c r="L27" i="182"/>
  <c r="K7" i="182"/>
  <c r="J27" i="182"/>
  <c r="K27" i="182"/>
  <c r="I27" i="182"/>
  <c r="G27" i="182"/>
  <c r="L7" i="182"/>
  <c r="A4" i="182"/>
  <c r="A2" i="182"/>
  <c r="A1" i="182"/>
  <c r="A30" i="181"/>
  <c r="E29" i="181"/>
  <c r="A29" i="181"/>
  <c r="C7" i="181"/>
  <c r="C8" i="181"/>
  <c r="C9" i="181"/>
  <c r="C27" i="181"/>
  <c r="F27" i="181"/>
  <c r="D7" i="181"/>
  <c r="E7" i="181"/>
  <c r="D8" i="181"/>
  <c r="E8" i="181"/>
  <c r="D9" i="181"/>
  <c r="E9" i="181"/>
  <c r="E27" i="181"/>
  <c r="D27" i="181"/>
  <c r="F9" i="181"/>
  <c r="F8" i="181"/>
  <c r="F7" i="181"/>
  <c r="A4" i="181"/>
  <c r="A2" i="181"/>
  <c r="A30" i="6"/>
  <c r="I29" i="6"/>
  <c r="A29" i="6"/>
  <c r="H27" i="6"/>
  <c r="K27" i="6"/>
  <c r="J7" i="6"/>
  <c r="I27" i="6"/>
  <c r="J27" i="6"/>
  <c r="K7" i="6"/>
  <c r="A4" i="6"/>
  <c r="A2" i="6"/>
  <c r="A1" i="6"/>
  <c r="A30" i="5"/>
  <c r="H29" i="5"/>
  <c r="A29" i="5"/>
  <c r="G27" i="5"/>
  <c r="J27" i="5"/>
  <c r="I7" i="5"/>
  <c r="H27" i="5"/>
  <c r="I27" i="5"/>
  <c r="J7" i="5"/>
  <c r="A4" i="5"/>
  <c r="A2" i="5"/>
  <c r="A1" i="5"/>
  <c r="A30" i="4"/>
  <c r="H29" i="4"/>
  <c r="A29" i="4"/>
  <c r="F27" i="4"/>
  <c r="I27" i="4"/>
  <c r="H7" i="4"/>
  <c r="G27" i="4"/>
  <c r="H27" i="4"/>
  <c r="I7" i="4"/>
  <c r="A4" i="4"/>
  <c r="A2" i="4"/>
  <c r="A1" i="4"/>
  <c r="A30" i="157"/>
  <c r="E29" i="157"/>
  <c r="A29" i="157"/>
  <c r="C7" i="157"/>
  <c r="C8" i="157"/>
  <c r="C9" i="157"/>
  <c r="C27" i="157"/>
  <c r="F27" i="157"/>
  <c r="D7" i="157"/>
  <c r="E7" i="157"/>
  <c r="D8" i="157"/>
  <c r="E8" i="157"/>
  <c r="D9" i="157"/>
  <c r="E9" i="157"/>
  <c r="E27" i="157"/>
  <c r="D27" i="157"/>
  <c r="F9" i="157"/>
  <c r="F8" i="157"/>
  <c r="F7" i="157"/>
  <c r="A4" i="157"/>
  <c r="A2" i="157"/>
  <c r="A29" i="3"/>
  <c r="E28" i="3"/>
  <c r="A28" i="3"/>
  <c r="C7" i="3"/>
  <c r="C8" i="3"/>
  <c r="C9" i="3"/>
  <c r="C10" i="3"/>
  <c r="C11" i="3"/>
  <c r="C12" i="3"/>
  <c r="C13" i="3"/>
  <c r="C14" i="3"/>
  <c r="C15" i="3"/>
  <c r="C16" i="3"/>
  <c r="C17" i="3"/>
  <c r="C18" i="3"/>
  <c r="C19" i="3"/>
  <c r="C26" i="3"/>
  <c r="F26" i="3"/>
  <c r="D7" i="3"/>
  <c r="E7" i="3"/>
  <c r="D8" i="3"/>
  <c r="E8" i="3"/>
  <c r="D9" i="3"/>
  <c r="E9" i="3"/>
  <c r="D10" i="3"/>
  <c r="E10" i="3"/>
  <c r="D11" i="3"/>
  <c r="E11" i="3"/>
  <c r="D12" i="3"/>
  <c r="E12" i="3"/>
  <c r="D13" i="3"/>
  <c r="E13" i="3"/>
  <c r="D14" i="3"/>
  <c r="E14" i="3"/>
  <c r="D15" i="3"/>
  <c r="E15" i="3"/>
  <c r="D16" i="3"/>
  <c r="E16" i="3"/>
  <c r="D17" i="3"/>
  <c r="E17" i="3"/>
  <c r="D18" i="3"/>
  <c r="E18" i="3"/>
  <c r="D19" i="3"/>
  <c r="E19" i="3"/>
  <c r="D26" i="3"/>
  <c r="E26" i="3"/>
  <c r="F19" i="3"/>
  <c r="F18" i="3"/>
  <c r="F17" i="3"/>
  <c r="F16" i="3"/>
  <c r="F15" i="3"/>
  <c r="F14" i="3"/>
  <c r="F13" i="3"/>
  <c r="F12" i="3"/>
  <c r="F11" i="3"/>
  <c r="F10" i="3"/>
  <c r="F9" i="3"/>
  <c r="F8" i="3"/>
  <c r="F7" i="3"/>
  <c r="A4" i="3"/>
  <c r="A2" i="3"/>
  <c r="A67" i="2"/>
  <c r="G7" i="2"/>
  <c r="G21" i="2"/>
  <c r="G40" i="2"/>
  <c r="G41" i="2"/>
  <c r="G55" i="2"/>
  <c r="G64" i="2"/>
  <c r="G65" i="2"/>
  <c r="C8" i="2"/>
  <c r="C9" i="2"/>
  <c r="C10" i="2"/>
  <c r="C11" i="2"/>
  <c r="C12" i="2"/>
  <c r="C13" i="2"/>
  <c r="C14" i="2"/>
  <c r="C15" i="2"/>
  <c r="C16" i="2"/>
  <c r="C17" i="2"/>
  <c r="C18" i="2"/>
  <c r="C19" i="2"/>
  <c r="C20" i="2"/>
  <c r="C7" i="2"/>
  <c r="C22" i="2"/>
  <c r="C23" i="2"/>
  <c r="C24" i="2"/>
  <c r="C25" i="2"/>
  <c r="C26" i="2"/>
  <c r="C27" i="2"/>
  <c r="C28" i="2"/>
  <c r="C29" i="2"/>
  <c r="C30" i="2"/>
  <c r="C31" i="2"/>
  <c r="C32" i="2"/>
  <c r="C33" i="2"/>
  <c r="C34" i="2"/>
  <c r="C35" i="2"/>
  <c r="C36" i="2"/>
  <c r="C37" i="2"/>
  <c r="C38" i="2"/>
  <c r="C39" i="2"/>
  <c r="C21" i="2"/>
  <c r="C40" i="2"/>
  <c r="C42" i="2"/>
  <c r="C43" i="2"/>
  <c r="C44" i="2"/>
  <c r="C45" i="2"/>
  <c r="C46" i="2"/>
  <c r="C47" i="2"/>
  <c r="C48" i="2"/>
  <c r="C49" i="2"/>
  <c r="C50" i="2"/>
  <c r="C51" i="2"/>
  <c r="C52" i="2"/>
  <c r="C53" i="2"/>
  <c r="C54" i="2"/>
  <c r="C41" i="2"/>
  <c r="C56" i="2"/>
  <c r="C57" i="2"/>
  <c r="C58" i="2"/>
  <c r="C59" i="2"/>
  <c r="C60" i="2"/>
  <c r="C61" i="2"/>
  <c r="C62" i="2"/>
  <c r="C63" i="2"/>
  <c r="C55" i="2"/>
  <c r="C64" i="2"/>
  <c r="C65" i="2"/>
  <c r="F65" i="2"/>
  <c r="D8" i="2"/>
  <c r="D9" i="2"/>
  <c r="D10" i="2"/>
  <c r="D11" i="2"/>
  <c r="D12" i="2"/>
  <c r="D13" i="2"/>
  <c r="D14" i="2"/>
  <c r="D15" i="2"/>
  <c r="D16" i="2"/>
  <c r="D17" i="2"/>
  <c r="D18" i="2"/>
  <c r="D19" i="2"/>
  <c r="D20" i="2"/>
  <c r="D7" i="2"/>
  <c r="D22" i="2"/>
  <c r="D23" i="2"/>
  <c r="D24" i="2"/>
  <c r="D25" i="2"/>
  <c r="D26" i="2"/>
  <c r="D27" i="2"/>
  <c r="D28" i="2"/>
  <c r="D29" i="2"/>
  <c r="D30" i="2"/>
  <c r="D31" i="2"/>
  <c r="D32" i="2"/>
  <c r="D33" i="2"/>
  <c r="D34" i="2"/>
  <c r="D35" i="2"/>
  <c r="D36" i="2"/>
  <c r="D37" i="2"/>
  <c r="D38" i="2"/>
  <c r="D39" i="2"/>
  <c r="D21" i="2"/>
  <c r="D40" i="2"/>
  <c r="D42" i="2"/>
  <c r="D43" i="2"/>
  <c r="D44" i="2"/>
  <c r="D45" i="2"/>
  <c r="D46" i="2"/>
  <c r="D47" i="2"/>
  <c r="D48" i="2"/>
  <c r="D49" i="2"/>
  <c r="D50" i="2"/>
  <c r="D51" i="2"/>
  <c r="D52" i="2"/>
  <c r="D53" i="2"/>
  <c r="D54" i="2"/>
  <c r="D41" i="2"/>
  <c r="D56" i="2"/>
  <c r="D57" i="2"/>
  <c r="D58" i="2"/>
  <c r="D59" i="2"/>
  <c r="D60" i="2"/>
  <c r="D61" i="2"/>
  <c r="D62" i="2"/>
  <c r="D63" i="2"/>
  <c r="D55" i="2"/>
  <c r="D64" i="2"/>
  <c r="D65" i="2"/>
  <c r="E65" i="2"/>
  <c r="F64" i="2"/>
  <c r="E64" i="2"/>
  <c r="F63" i="2"/>
  <c r="E63" i="2"/>
  <c r="F62" i="2"/>
  <c r="E62" i="2"/>
  <c r="F61" i="2"/>
  <c r="E61" i="2"/>
  <c r="F60" i="2"/>
  <c r="E60" i="2"/>
  <c r="F59" i="2"/>
  <c r="E59" i="2"/>
  <c r="F58" i="2"/>
  <c r="E58" i="2"/>
  <c r="F57" i="2"/>
  <c r="E57" i="2"/>
  <c r="F56" i="2"/>
  <c r="E56" i="2"/>
  <c r="F55" i="2"/>
  <c r="E55" i="2"/>
  <c r="F54" i="2"/>
  <c r="E54" i="2"/>
  <c r="F53" i="2"/>
  <c r="E53" i="2"/>
  <c r="F52" i="2"/>
  <c r="E52" i="2"/>
  <c r="F51" i="2"/>
  <c r="E51" i="2"/>
  <c r="F50" i="2"/>
  <c r="E50" i="2"/>
  <c r="F49" i="2"/>
  <c r="E49" i="2"/>
  <c r="F48" i="2"/>
  <c r="E48" i="2"/>
  <c r="F47" i="2"/>
  <c r="E47" i="2"/>
  <c r="F46" i="2"/>
  <c r="E46" i="2"/>
  <c r="F45" i="2"/>
  <c r="E45" i="2"/>
  <c r="F44" i="2"/>
  <c r="E44" i="2"/>
  <c r="F43" i="2"/>
  <c r="E43" i="2"/>
  <c r="F42" i="2"/>
  <c r="E42" i="2"/>
  <c r="F41" i="2"/>
  <c r="E41" i="2"/>
  <c r="F40" i="2"/>
  <c r="E40" i="2"/>
  <c r="F39" i="2"/>
  <c r="E39" i="2"/>
  <c r="F38" i="2"/>
  <c r="E38" i="2"/>
  <c r="F37" i="2"/>
  <c r="E37" i="2"/>
  <c r="F36" i="2"/>
  <c r="E36" i="2"/>
  <c r="F35" i="2"/>
  <c r="E35" i="2"/>
  <c r="F34" i="2"/>
  <c r="E34" i="2"/>
  <c r="F33" i="2"/>
  <c r="E33" i="2"/>
  <c r="F32" i="2"/>
  <c r="E32" i="2"/>
  <c r="F31" i="2"/>
  <c r="E31" i="2"/>
  <c r="F30" i="2"/>
  <c r="E30" i="2"/>
  <c r="F29" i="2"/>
  <c r="E29" i="2"/>
  <c r="F28" i="2"/>
  <c r="E28" i="2"/>
  <c r="F27" i="2"/>
  <c r="E27" i="2"/>
  <c r="F26" i="2"/>
  <c r="E26" i="2"/>
  <c r="F25" i="2"/>
  <c r="E25" i="2"/>
  <c r="F24" i="2"/>
  <c r="E24" i="2"/>
  <c r="F23" i="2"/>
  <c r="E23" i="2"/>
  <c r="F22" i="2"/>
  <c r="E22" i="2"/>
  <c r="F21" i="2"/>
  <c r="E21" i="2"/>
  <c r="F20" i="2"/>
  <c r="E20" i="2"/>
  <c r="F19" i="2"/>
  <c r="E19" i="2"/>
  <c r="F18" i="2"/>
  <c r="E18" i="2"/>
  <c r="F17" i="2"/>
  <c r="E17" i="2"/>
  <c r="F16" i="2"/>
  <c r="E16" i="2"/>
  <c r="F15" i="2"/>
  <c r="E15" i="2"/>
  <c r="F14" i="2"/>
  <c r="E14" i="2"/>
  <c r="F13" i="2"/>
  <c r="E13" i="2"/>
  <c r="F12" i="2"/>
  <c r="E12" i="2"/>
  <c r="F11" i="2"/>
  <c r="E11" i="2"/>
  <c r="F10" i="2"/>
  <c r="E10" i="2"/>
  <c r="F9" i="2"/>
  <c r="E9" i="2"/>
  <c r="F8" i="2"/>
  <c r="E8" i="2"/>
  <c r="F7" i="2"/>
  <c r="E7" i="2"/>
  <c r="A4" i="2"/>
  <c r="A2" i="2"/>
  <c r="J5" i="163"/>
  <c r="J6" i="163"/>
  <c r="J7" i="163"/>
  <c r="J8" i="163"/>
  <c r="J9" i="163"/>
  <c r="J10" i="163"/>
  <c r="J11" i="163"/>
  <c r="J12" i="163"/>
  <c r="J13" i="163"/>
  <c r="J14" i="163"/>
  <c r="J15" i="163"/>
  <c r="J16" i="163"/>
  <c r="J17" i="163"/>
  <c r="J19" i="163"/>
  <c r="J20" i="163"/>
  <c r="J21" i="163"/>
  <c r="J22" i="163"/>
  <c r="J26" i="163"/>
  <c r="J27" i="163"/>
  <c r="J34" i="163"/>
  <c r="J36" i="163"/>
  <c r="D18" i="163"/>
  <c r="D35" i="163"/>
  <c r="D36" i="163"/>
  <c r="J37" i="163"/>
  <c r="I17" i="163"/>
  <c r="I26" i="163"/>
  <c r="I27" i="163"/>
  <c r="I34" i="163"/>
  <c r="I36" i="163"/>
  <c r="C35" i="163"/>
  <c r="C16" i="163"/>
  <c r="C36" i="163"/>
  <c r="I37" i="163"/>
  <c r="L36" i="163"/>
  <c r="F36" i="163"/>
  <c r="F35" i="163"/>
  <c r="L34" i="163"/>
  <c r="D34" i="163"/>
  <c r="F34" i="163"/>
  <c r="D33" i="163"/>
  <c r="F33" i="163"/>
  <c r="D32" i="163"/>
  <c r="F32" i="163"/>
  <c r="D31" i="163"/>
  <c r="F31" i="163"/>
  <c r="D30" i="163"/>
  <c r="F30" i="163"/>
  <c r="D29" i="163"/>
  <c r="F29" i="163"/>
  <c r="D28" i="163"/>
  <c r="F28" i="163"/>
  <c r="L27" i="163"/>
  <c r="D27" i="163"/>
  <c r="F27" i="163"/>
  <c r="L26" i="163"/>
  <c r="D26" i="163"/>
  <c r="F26" i="163"/>
  <c r="J25" i="163"/>
  <c r="L25" i="163"/>
  <c r="D25" i="163"/>
  <c r="F25" i="163"/>
  <c r="J24" i="163"/>
  <c r="L24" i="163"/>
  <c r="D24" i="163"/>
  <c r="F24" i="163"/>
  <c r="J23" i="163"/>
  <c r="L23" i="163"/>
  <c r="D23" i="163"/>
  <c r="F23" i="163"/>
  <c r="L22" i="163"/>
  <c r="D22" i="163"/>
  <c r="F22" i="163"/>
  <c r="L21" i="163"/>
  <c r="D21" i="163"/>
  <c r="F21" i="163"/>
  <c r="L20" i="163"/>
  <c r="D20" i="163"/>
  <c r="F20" i="163"/>
  <c r="L19" i="163"/>
  <c r="D19" i="163"/>
  <c r="F19" i="163"/>
  <c r="L18" i="163"/>
  <c r="F18" i="163"/>
  <c r="L17" i="163"/>
  <c r="F17" i="163"/>
  <c r="L16" i="163"/>
  <c r="D5" i="163"/>
  <c r="D6" i="163"/>
  <c r="D7" i="163"/>
  <c r="D8" i="163"/>
  <c r="D9" i="163"/>
  <c r="D10" i="163"/>
  <c r="D11" i="163"/>
  <c r="D12" i="163"/>
  <c r="D13" i="163"/>
  <c r="D14" i="163"/>
  <c r="D15" i="163"/>
  <c r="D16" i="163"/>
  <c r="F16" i="163"/>
  <c r="L15" i="163"/>
  <c r="F15" i="163"/>
  <c r="L14" i="163"/>
  <c r="F14" i="163"/>
  <c r="L13" i="163"/>
  <c r="F13" i="163"/>
  <c r="L12" i="163"/>
  <c r="F12" i="163"/>
  <c r="L11" i="163"/>
  <c r="F11" i="163"/>
  <c r="L10" i="163"/>
  <c r="F10" i="163"/>
  <c r="L9" i="163"/>
  <c r="F9" i="163"/>
  <c r="L8" i="163"/>
  <c r="F8" i="163"/>
  <c r="L7" i="163"/>
  <c r="F7" i="163"/>
  <c r="L6" i="163"/>
  <c r="F6" i="163"/>
  <c r="L5" i="163"/>
  <c r="F5" i="163"/>
  <c r="I21" i="138"/>
  <c r="I30" i="138"/>
  <c r="I32" i="138"/>
  <c r="I44" i="138"/>
  <c r="I45" i="138"/>
  <c r="D25" i="138"/>
  <c r="D36" i="138"/>
  <c r="D37" i="138"/>
  <c r="D40" i="138"/>
  <c r="D45" i="138"/>
  <c r="I46" i="138"/>
  <c r="H21" i="138"/>
  <c r="H30" i="138"/>
  <c r="H32" i="138"/>
  <c r="H44" i="138"/>
  <c r="H45" i="138"/>
  <c r="C25" i="138"/>
  <c r="C36" i="138"/>
  <c r="C37" i="138"/>
  <c r="C40" i="138"/>
  <c r="C45" i="138"/>
  <c r="H46" i="13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YlmF</author>
    <author>Administrator</author>
    <author xml:space="preserve"> </author>
  </authors>
  <commentList>
    <comment ref="B2" authorId="0" shapeId="0" xr:uid="{00000000-0006-0000-0100-000001000000}">
      <text>
        <r>
          <rPr>
            <b/>
            <sz val="9"/>
            <rFont val="宋体"/>
            <family val="3"/>
            <charset val="134"/>
          </rPr>
          <t>从下拉列表中选择“√”</t>
        </r>
      </text>
    </comment>
    <comment ref="D2" authorId="0" shapeId="0" xr:uid="{00000000-0006-0000-0100-000002000000}">
      <text>
        <r>
          <rPr>
            <b/>
            <sz val="9"/>
            <rFont val="宋体"/>
            <family val="3"/>
            <charset val="134"/>
          </rPr>
          <t>从下拉列表中选择“被评估单位”或“产权持有单位”</t>
        </r>
      </text>
    </comment>
    <comment ref="D8" authorId="1" shapeId="0" xr:uid="{00000000-0006-0000-0100-000003000000}">
      <text>
        <r>
          <rPr>
            <b/>
            <sz val="9"/>
            <rFont val="宋体"/>
            <family val="3"/>
            <charset val="134"/>
          </rPr>
          <t>从下拉列表中选择“被评估单位填表人”或“产权持有单位填表人”</t>
        </r>
      </text>
    </comment>
    <comment ref="E35" authorId="2" shapeId="0" xr:uid="{00000000-0006-0000-0100-000004000000}">
      <text>
        <r>
          <rPr>
            <b/>
            <sz val="9"/>
            <rFont val="Tahoma"/>
            <family val="2"/>
          </rPr>
          <t xml:space="preserve"> Young:</t>
        </r>
        <r>
          <rPr>
            <sz val="9"/>
            <rFont val="Tahoma"/>
            <family val="2"/>
          </rPr>
          <t xml:space="preserve">
</t>
        </r>
        <r>
          <rPr>
            <sz val="9"/>
            <rFont val="宋体"/>
            <family val="3"/>
            <charset val="134"/>
          </rPr>
          <t>请从下拉菜单中选择“申报表”或“明细表”。</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YlmF</author>
    <author>郑晓云</author>
  </authors>
  <commentList>
    <comment ref="A1" authorId="0" shapeId="0" xr:uid="{00000000-0006-0000-0F00-000001000000}">
      <text>
        <r>
          <rPr>
            <b/>
            <sz val="9"/>
            <rFont val="宋体"/>
            <family val="3"/>
            <charset val="134"/>
          </rPr>
          <t>YlmF:</t>
        </r>
        <r>
          <rPr>
            <sz val="9"/>
            <rFont val="宋体"/>
            <family val="3"/>
            <charset val="134"/>
          </rPr>
          <t xml:space="preserve">
单击返回流动资产汇总表</t>
        </r>
      </text>
    </comment>
    <comment ref="D5" authorId="1" shapeId="0" xr:uid="{00000000-0006-0000-0F00-000002000000}">
      <text>
        <r>
          <rPr>
            <b/>
            <sz val="9"/>
            <rFont val="宋体"/>
            <family val="3"/>
            <charset val="134"/>
          </rPr>
          <t>郑晓云:</t>
        </r>
        <r>
          <rPr>
            <sz val="9"/>
            <rFont val="宋体"/>
            <family val="3"/>
            <charset val="134"/>
          </rPr>
          <t xml:space="preserve">
按照借方最后一笔发生时间填列</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000-000001000000}">
      <text>
        <r>
          <rPr>
            <b/>
            <sz val="9"/>
            <rFont val="宋体"/>
            <family val="3"/>
            <charset val="134"/>
          </rPr>
          <t>YlmF:</t>
        </r>
        <r>
          <rPr>
            <sz val="9"/>
            <rFont val="宋体"/>
            <family val="3"/>
            <charset val="134"/>
          </rPr>
          <t xml:space="preserve">
单击返回流动资产汇总表</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YlmF</author>
    <author>郑晓云</author>
  </authors>
  <commentList>
    <comment ref="A1" authorId="0" shapeId="0" xr:uid="{00000000-0006-0000-1100-000001000000}">
      <text>
        <r>
          <rPr>
            <b/>
            <sz val="9"/>
            <rFont val="宋体"/>
            <family val="3"/>
            <charset val="134"/>
          </rPr>
          <t>YlmF:</t>
        </r>
        <r>
          <rPr>
            <sz val="9"/>
            <rFont val="宋体"/>
            <family val="3"/>
            <charset val="134"/>
          </rPr>
          <t xml:space="preserve">
单击返回流动资产汇总表</t>
        </r>
      </text>
    </comment>
    <comment ref="D5" authorId="1" shapeId="0" xr:uid="{00000000-0006-0000-1100-000002000000}">
      <text>
        <r>
          <rPr>
            <b/>
            <sz val="9"/>
            <rFont val="宋体"/>
            <family val="3"/>
            <charset val="134"/>
          </rPr>
          <t>郑晓云:</t>
        </r>
        <r>
          <rPr>
            <sz val="9"/>
            <rFont val="宋体"/>
            <family val="3"/>
            <charset val="134"/>
          </rPr>
          <t xml:space="preserve">
按照借方最后一笔发生时间填列</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200-000001000000}">
      <text>
        <r>
          <rPr>
            <b/>
            <sz val="9"/>
            <rFont val="宋体"/>
            <family val="3"/>
            <charset val="134"/>
          </rPr>
          <t>YlmF:</t>
        </r>
        <r>
          <rPr>
            <sz val="9"/>
            <rFont val="宋体"/>
            <family val="3"/>
            <charset val="134"/>
          </rPr>
          <t xml:space="preserve">
单击返回流动资产汇总表</t>
        </r>
      </text>
    </comment>
    <comment ref="B7" authorId="0" shapeId="0" xr:uid="{00000000-0006-0000-1200-000002000000}">
      <text>
        <r>
          <rPr>
            <b/>
            <sz val="9"/>
            <rFont val="宋体"/>
            <family val="3"/>
            <charset val="134"/>
          </rPr>
          <t>YlmF:</t>
        </r>
        <r>
          <rPr>
            <sz val="9"/>
            <rFont val="宋体"/>
            <family val="3"/>
            <charset val="134"/>
          </rPr>
          <t xml:space="preserve">
单击进入</t>
        </r>
      </text>
    </comment>
    <comment ref="B8" authorId="0" shapeId="0" xr:uid="{00000000-0006-0000-1200-000003000000}">
      <text>
        <r>
          <rPr>
            <b/>
            <sz val="9"/>
            <rFont val="宋体"/>
            <family val="3"/>
            <charset val="134"/>
          </rPr>
          <t>YlmF:</t>
        </r>
        <r>
          <rPr>
            <sz val="9"/>
            <rFont val="宋体"/>
            <family val="3"/>
            <charset val="134"/>
          </rPr>
          <t xml:space="preserve">
单击进入</t>
        </r>
      </text>
    </comment>
    <comment ref="B9" authorId="0" shapeId="0" xr:uid="{00000000-0006-0000-1200-000004000000}">
      <text>
        <r>
          <rPr>
            <b/>
            <sz val="9"/>
            <rFont val="宋体"/>
            <family val="3"/>
            <charset val="134"/>
          </rPr>
          <t>YlmF:</t>
        </r>
        <r>
          <rPr>
            <sz val="9"/>
            <rFont val="宋体"/>
            <family val="3"/>
            <charset val="134"/>
          </rPr>
          <t xml:space="preserve">
单击进入</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300-000001000000}">
      <text>
        <r>
          <rPr>
            <b/>
            <sz val="9"/>
            <rFont val="宋体"/>
            <family val="3"/>
            <charset val="134"/>
          </rPr>
          <t>YlmF:</t>
        </r>
        <r>
          <rPr>
            <sz val="9"/>
            <rFont val="宋体"/>
            <family val="3"/>
            <charset val="134"/>
          </rPr>
          <t xml:space="preserve">
单击返回流动资产汇总表</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400-000001000000}">
      <text>
        <r>
          <rPr>
            <b/>
            <sz val="9"/>
            <rFont val="宋体"/>
            <family val="3"/>
            <charset val="134"/>
          </rPr>
          <t>YlmF:</t>
        </r>
        <r>
          <rPr>
            <sz val="9"/>
            <rFont val="宋体"/>
            <family val="3"/>
            <charset val="134"/>
          </rPr>
          <t xml:space="preserve">
单击返回流动资产汇总表</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YlmF</author>
    <author>郑晓云</author>
  </authors>
  <commentList>
    <comment ref="A1" authorId="0" shapeId="0" xr:uid="{00000000-0006-0000-1500-000001000000}">
      <text>
        <r>
          <rPr>
            <b/>
            <sz val="9"/>
            <rFont val="宋体"/>
            <family val="3"/>
            <charset val="134"/>
          </rPr>
          <t>YlmF:</t>
        </r>
        <r>
          <rPr>
            <sz val="9"/>
            <rFont val="宋体"/>
            <family val="3"/>
            <charset val="134"/>
          </rPr>
          <t xml:space="preserve">
单击返回流动资产汇总表</t>
        </r>
      </text>
    </comment>
    <comment ref="D5" authorId="1" shapeId="0" xr:uid="{00000000-0006-0000-1500-000002000000}">
      <text>
        <r>
          <rPr>
            <b/>
            <sz val="9"/>
            <rFont val="宋体"/>
            <family val="3"/>
            <charset val="134"/>
          </rPr>
          <t>郑晓云:</t>
        </r>
        <r>
          <rPr>
            <sz val="9"/>
            <rFont val="宋体"/>
            <family val="3"/>
            <charset val="134"/>
          </rPr>
          <t xml:space="preserve">
按照借方最后一笔发生时间填列</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600-000001000000}">
      <text>
        <r>
          <rPr>
            <b/>
            <sz val="9"/>
            <rFont val="宋体"/>
            <family val="3"/>
            <charset val="134"/>
          </rPr>
          <t>YlmF:</t>
        </r>
        <r>
          <rPr>
            <sz val="9"/>
            <rFont val="宋体"/>
            <family val="3"/>
            <charset val="134"/>
          </rPr>
          <t xml:space="preserve">
单击返回流动资产汇总表</t>
        </r>
      </text>
    </comment>
    <comment ref="B7" authorId="0" shapeId="0" xr:uid="{00000000-0006-0000-1600-000002000000}">
      <text>
        <r>
          <rPr>
            <b/>
            <sz val="9"/>
            <rFont val="宋体"/>
            <family val="3"/>
            <charset val="134"/>
          </rPr>
          <t>YlmF:</t>
        </r>
        <r>
          <rPr>
            <sz val="9"/>
            <rFont val="宋体"/>
            <family val="3"/>
            <charset val="134"/>
          </rPr>
          <t xml:space="preserve">
单击进入</t>
        </r>
      </text>
    </comment>
    <comment ref="B8" authorId="0" shapeId="0" xr:uid="{00000000-0006-0000-1600-000003000000}">
      <text>
        <r>
          <rPr>
            <b/>
            <sz val="9"/>
            <rFont val="宋体"/>
            <family val="3"/>
            <charset val="134"/>
          </rPr>
          <t>YlmF:</t>
        </r>
        <r>
          <rPr>
            <sz val="9"/>
            <rFont val="宋体"/>
            <family val="3"/>
            <charset val="134"/>
          </rPr>
          <t xml:space="preserve">
单击进入</t>
        </r>
      </text>
    </comment>
    <comment ref="B9" authorId="0" shapeId="0" xr:uid="{00000000-0006-0000-1600-000004000000}">
      <text>
        <r>
          <rPr>
            <b/>
            <sz val="9"/>
            <rFont val="宋体"/>
            <family val="3"/>
            <charset val="134"/>
          </rPr>
          <t>YlmF:</t>
        </r>
        <r>
          <rPr>
            <sz val="9"/>
            <rFont val="宋体"/>
            <family val="3"/>
            <charset val="134"/>
          </rPr>
          <t xml:space="preserve">
单击进入</t>
        </r>
      </text>
    </comment>
    <comment ref="B10" authorId="0" shapeId="0" xr:uid="{00000000-0006-0000-1600-000005000000}">
      <text>
        <r>
          <rPr>
            <b/>
            <sz val="9"/>
            <rFont val="宋体"/>
            <family val="3"/>
            <charset val="134"/>
          </rPr>
          <t>YlmF:</t>
        </r>
        <r>
          <rPr>
            <sz val="9"/>
            <rFont val="宋体"/>
            <family val="3"/>
            <charset val="134"/>
          </rPr>
          <t xml:space="preserve">
单击进入</t>
        </r>
      </text>
    </comment>
    <comment ref="B11" authorId="0" shapeId="0" xr:uid="{00000000-0006-0000-1600-000006000000}">
      <text>
        <r>
          <rPr>
            <b/>
            <sz val="9"/>
            <rFont val="宋体"/>
            <family val="3"/>
            <charset val="134"/>
          </rPr>
          <t>YlmF:</t>
        </r>
        <r>
          <rPr>
            <sz val="9"/>
            <rFont val="宋体"/>
            <family val="3"/>
            <charset val="134"/>
          </rPr>
          <t xml:space="preserve">
单击进入</t>
        </r>
      </text>
    </comment>
    <comment ref="B12" authorId="0" shapeId="0" xr:uid="{00000000-0006-0000-1600-000007000000}">
      <text>
        <r>
          <rPr>
            <b/>
            <sz val="9"/>
            <rFont val="宋体"/>
            <family val="3"/>
            <charset val="134"/>
          </rPr>
          <t>YlmF:</t>
        </r>
        <r>
          <rPr>
            <sz val="9"/>
            <rFont val="宋体"/>
            <family val="3"/>
            <charset val="134"/>
          </rPr>
          <t xml:space="preserve">
单击进入</t>
        </r>
      </text>
    </comment>
    <comment ref="B13" authorId="0" shapeId="0" xr:uid="{00000000-0006-0000-1600-000008000000}">
      <text>
        <r>
          <rPr>
            <b/>
            <sz val="9"/>
            <rFont val="宋体"/>
            <family val="3"/>
            <charset val="134"/>
          </rPr>
          <t>YlmF:</t>
        </r>
        <r>
          <rPr>
            <sz val="9"/>
            <rFont val="宋体"/>
            <family val="3"/>
            <charset val="134"/>
          </rPr>
          <t xml:space="preserve">
单击进入</t>
        </r>
      </text>
    </comment>
    <comment ref="B14" authorId="0" shapeId="0" xr:uid="{00000000-0006-0000-1600-000009000000}">
      <text>
        <r>
          <rPr>
            <b/>
            <sz val="9"/>
            <rFont val="宋体"/>
            <family val="3"/>
            <charset val="134"/>
          </rPr>
          <t>YlmF:</t>
        </r>
        <r>
          <rPr>
            <sz val="9"/>
            <rFont val="宋体"/>
            <family val="3"/>
            <charset val="134"/>
          </rPr>
          <t xml:space="preserve">
单击进入</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李斌</author>
  </authors>
  <commentList>
    <comment ref="D5" authorId="0" shapeId="0" xr:uid="{00000000-0006-0000-1B00-000001000000}">
      <text>
        <r>
          <rPr>
            <b/>
            <sz val="9"/>
            <rFont val="宋体"/>
            <family val="3"/>
            <charset val="134"/>
          </rPr>
          <t>李斌:</t>
        </r>
        <r>
          <rPr>
            <sz val="9"/>
            <rFont val="宋体"/>
            <family val="3"/>
            <charset val="134"/>
          </rPr>
          <t xml:space="preserve">
如畅销、正常销售、滞销、积压等</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1C00-000001000000}">
      <text>
        <r>
          <rPr>
            <b/>
            <sz val="9"/>
            <rFont val="宋体"/>
            <family val="3"/>
            <charset val="134"/>
          </rPr>
          <t>YlmF:</t>
        </r>
        <r>
          <rPr>
            <sz val="9"/>
            <rFont val="宋体"/>
            <family val="3"/>
            <charset val="134"/>
          </rPr>
          <t xml:space="preserve">
单击返回流动资产汇总表</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0300-000001000000}">
      <text>
        <r>
          <rPr>
            <b/>
            <sz val="9"/>
            <rFont val="宋体"/>
            <family val="3"/>
            <charset val="134"/>
          </rPr>
          <t>YlmF:</t>
        </r>
        <r>
          <rPr>
            <sz val="9"/>
            <rFont val="宋体"/>
            <family val="3"/>
            <charset val="134"/>
          </rPr>
          <t xml:space="preserve">
单击返回资产评估结果汇总表</t>
        </r>
      </text>
    </comment>
    <comment ref="B7" authorId="0" shapeId="0" xr:uid="{00000000-0006-0000-0300-000002000000}">
      <text>
        <r>
          <rPr>
            <b/>
            <sz val="9"/>
            <rFont val="宋体"/>
            <family val="3"/>
            <charset val="134"/>
          </rPr>
          <t>YlmF:</t>
        </r>
        <r>
          <rPr>
            <sz val="9"/>
            <rFont val="宋体"/>
            <family val="3"/>
            <charset val="134"/>
          </rPr>
          <t xml:space="preserve">
单击进入流动资产汇总表</t>
        </r>
      </text>
    </comment>
    <comment ref="B21" authorId="0" shapeId="0" xr:uid="{00000000-0006-0000-0300-000003000000}">
      <text>
        <r>
          <rPr>
            <b/>
            <sz val="9"/>
            <rFont val="宋体"/>
            <family val="3"/>
            <charset val="134"/>
          </rPr>
          <t>YlmF:</t>
        </r>
        <r>
          <rPr>
            <sz val="9"/>
            <rFont val="宋体"/>
            <family val="3"/>
            <charset val="134"/>
          </rPr>
          <t xml:space="preserve">
单击进入非流动资产汇总表</t>
        </r>
      </text>
    </comment>
    <comment ref="B41" authorId="0" shapeId="0" xr:uid="{00000000-0006-0000-0300-000004000000}">
      <text>
        <r>
          <rPr>
            <b/>
            <sz val="9"/>
            <rFont val="宋体"/>
            <family val="3"/>
            <charset val="134"/>
          </rPr>
          <t>YlmF:</t>
        </r>
        <r>
          <rPr>
            <sz val="9"/>
            <rFont val="宋体"/>
            <family val="3"/>
            <charset val="134"/>
          </rPr>
          <t xml:space="preserve">
单击进入流动负债汇总表</t>
        </r>
      </text>
    </comment>
    <comment ref="B55" authorId="0" shapeId="0" xr:uid="{00000000-0006-0000-0300-000005000000}">
      <text>
        <r>
          <rPr>
            <b/>
            <sz val="9"/>
            <rFont val="宋体"/>
            <family val="3"/>
            <charset val="134"/>
          </rPr>
          <t>YlmF:</t>
        </r>
        <r>
          <rPr>
            <sz val="9"/>
            <rFont val="宋体"/>
            <family val="3"/>
            <charset val="134"/>
          </rPr>
          <t xml:space="preserve">
单击进入非流动负债汇总表</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100-000001000000}">
      <text>
        <r>
          <rPr>
            <b/>
            <sz val="9"/>
            <rFont val="宋体"/>
            <family val="3"/>
            <charset val="134"/>
          </rPr>
          <t>YlmF:</t>
        </r>
        <r>
          <rPr>
            <sz val="9"/>
            <rFont val="宋体"/>
            <family val="3"/>
            <charset val="134"/>
          </rPr>
          <t xml:space="preserve">
单击返回非流动资产汇总表</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200-000001000000}">
      <text>
        <r>
          <rPr>
            <b/>
            <sz val="9"/>
            <rFont val="宋体"/>
            <family val="3"/>
            <charset val="134"/>
          </rPr>
          <t>YlmF:</t>
        </r>
        <r>
          <rPr>
            <sz val="9"/>
            <rFont val="宋体"/>
            <family val="3"/>
            <charset val="134"/>
          </rPr>
          <t xml:space="preserve">
单击返回流动资产汇总表</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300-000001000000}">
      <text>
        <r>
          <rPr>
            <b/>
            <sz val="9"/>
            <rFont val="宋体"/>
            <family val="3"/>
            <charset val="134"/>
          </rPr>
          <t>YlmF:</t>
        </r>
        <r>
          <rPr>
            <sz val="9"/>
            <rFont val="宋体"/>
            <family val="3"/>
            <charset val="134"/>
          </rPr>
          <t xml:space="preserve">
单击返回流动资产汇总表</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400-000001000000}">
      <text>
        <r>
          <rPr>
            <b/>
            <sz val="9"/>
            <rFont val="宋体"/>
            <family val="3"/>
            <charset val="134"/>
          </rPr>
          <t>YlmF:</t>
        </r>
        <r>
          <rPr>
            <sz val="9"/>
            <rFont val="宋体"/>
            <family val="3"/>
            <charset val="134"/>
          </rPr>
          <t xml:space="preserve">
单击返回分类汇总表</t>
        </r>
      </text>
    </comment>
    <comment ref="B7" authorId="0" shapeId="0" xr:uid="{00000000-0006-0000-2400-000002000000}">
      <text>
        <r>
          <rPr>
            <b/>
            <sz val="9"/>
            <rFont val="宋体"/>
            <family val="3"/>
            <charset val="134"/>
          </rPr>
          <t>YlmF:</t>
        </r>
        <r>
          <rPr>
            <sz val="9"/>
            <rFont val="宋体"/>
            <family val="3"/>
            <charset val="134"/>
          </rPr>
          <t xml:space="preserve">
单击进入</t>
        </r>
      </text>
    </comment>
    <comment ref="B9" authorId="0" shapeId="0" xr:uid="{00000000-0006-0000-2400-000003000000}">
      <text>
        <r>
          <rPr>
            <b/>
            <sz val="9"/>
            <rFont val="宋体"/>
            <family val="3"/>
            <charset val="134"/>
          </rPr>
          <t>YlmF:</t>
        </r>
        <r>
          <rPr>
            <sz val="9"/>
            <rFont val="宋体"/>
            <family val="3"/>
            <charset val="134"/>
          </rPr>
          <t xml:space="preserve">
单击进入</t>
        </r>
      </text>
    </comment>
    <comment ref="B10" authorId="0" shapeId="0" xr:uid="{00000000-0006-0000-2400-000004000000}">
      <text>
        <r>
          <rPr>
            <b/>
            <sz val="9"/>
            <rFont val="宋体"/>
            <family val="3"/>
            <charset val="134"/>
          </rPr>
          <t>YlmF:</t>
        </r>
        <r>
          <rPr>
            <sz val="9"/>
            <rFont val="宋体"/>
            <family val="3"/>
            <charset val="134"/>
          </rPr>
          <t xml:space="preserve">
单击进入</t>
        </r>
      </text>
    </comment>
    <comment ref="B13" authorId="0" shapeId="0" xr:uid="{00000000-0006-0000-2400-000005000000}">
      <text>
        <r>
          <rPr>
            <b/>
            <sz val="9"/>
            <rFont val="宋体"/>
            <family val="3"/>
            <charset val="134"/>
          </rPr>
          <t>YlmF:</t>
        </r>
        <r>
          <rPr>
            <sz val="9"/>
            <rFont val="宋体"/>
            <family val="3"/>
            <charset val="134"/>
          </rPr>
          <t xml:space="preserve">
单击进入</t>
        </r>
      </text>
    </comment>
    <comment ref="B14" authorId="0" shapeId="0" xr:uid="{00000000-0006-0000-2400-000006000000}">
      <text>
        <r>
          <rPr>
            <b/>
            <sz val="9"/>
            <rFont val="宋体"/>
            <family val="3"/>
            <charset val="134"/>
          </rPr>
          <t>YlmF:</t>
        </r>
        <r>
          <rPr>
            <sz val="9"/>
            <rFont val="宋体"/>
            <family val="3"/>
            <charset val="134"/>
          </rPr>
          <t xml:space="preserve">
单击进入</t>
        </r>
      </text>
    </comment>
    <comment ref="B15" authorId="0" shapeId="0" xr:uid="{00000000-0006-0000-2400-000007000000}">
      <text>
        <r>
          <rPr>
            <b/>
            <sz val="9"/>
            <rFont val="宋体"/>
            <family val="3"/>
            <charset val="134"/>
          </rPr>
          <t>YlmF:</t>
        </r>
        <r>
          <rPr>
            <sz val="9"/>
            <rFont val="宋体"/>
            <family val="3"/>
            <charset val="134"/>
          </rPr>
          <t xml:space="preserve">
单击进入</t>
        </r>
      </text>
    </comment>
    <comment ref="B16" authorId="0" shapeId="0" xr:uid="{00000000-0006-0000-2400-000008000000}">
      <text>
        <r>
          <rPr>
            <b/>
            <sz val="9"/>
            <rFont val="宋体"/>
            <family val="3"/>
            <charset val="134"/>
          </rPr>
          <t>YlmF:</t>
        </r>
        <r>
          <rPr>
            <sz val="9"/>
            <rFont val="宋体"/>
            <family val="3"/>
            <charset val="134"/>
          </rPr>
          <t xml:space="preserve">
单击进入</t>
        </r>
      </text>
    </comment>
    <comment ref="B17" authorId="0" shapeId="0" xr:uid="{00000000-0006-0000-2400-000009000000}">
      <text>
        <r>
          <rPr>
            <b/>
            <sz val="9"/>
            <rFont val="宋体"/>
            <family val="3"/>
            <charset val="134"/>
          </rPr>
          <t>YlmF:</t>
        </r>
        <r>
          <rPr>
            <sz val="9"/>
            <rFont val="宋体"/>
            <family val="3"/>
            <charset val="134"/>
          </rPr>
          <t xml:space="preserve">
单击进入</t>
        </r>
      </text>
    </comment>
    <comment ref="B19" authorId="0" shapeId="0" xr:uid="{00000000-0006-0000-2400-00000A000000}">
      <text>
        <r>
          <rPr>
            <b/>
            <sz val="9"/>
            <rFont val="宋体"/>
            <family val="3"/>
            <charset val="134"/>
          </rPr>
          <t>YlmF:</t>
        </r>
        <r>
          <rPr>
            <sz val="9"/>
            <rFont val="宋体"/>
            <family val="3"/>
            <charset val="134"/>
          </rPr>
          <t xml:space="preserve">
单击进入</t>
        </r>
      </text>
    </comment>
    <comment ref="B20" authorId="0" shapeId="0" xr:uid="{00000000-0006-0000-2400-00000B000000}">
      <text>
        <r>
          <rPr>
            <b/>
            <sz val="9"/>
            <rFont val="宋体"/>
            <family val="3"/>
            <charset val="134"/>
          </rPr>
          <t>YlmF:</t>
        </r>
        <r>
          <rPr>
            <sz val="9"/>
            <rFont val="宋体"/>
            <family val="3"/>
            <charset val="134"/>
          </rPr>
          <t xml:space="preserve">
单击进入</t>
        </r>
      </text>
    </comment>
    <comment ref="B21" authorId="0" shapeId="0" xr:uid="{00000000-0006-0000-2400-00000C000000}">
      <text>
        <r>
          <rPr>
            <b/>
            <sz val="9"/>
            <rFont val="宋体"/>
            <family val="3"/>
            <charset val="134"/>
          </rPr>
          <t>YlmF:</t>
        </r>
        <r>
          <rPr>
            <sz val="9"/>
            <rFont val="宋体"/>
            <family val="3"/>
            <charset val="134"/>
          </rPr>
          <t xml:space="preserve">
单击进入</t>
        </r>
      </text>
    </comment>
    <comment ref="B22" authorId="0" shapeId="0" xr:uid="{00000000-0006-0000-2400-00000D000000}">
      <text>
        <r>
          <rPr>
            <b/>
            <sz val="9"/>
            <rFont val="宋体"/>
            <family val="3"/>
            <charset val="134"/>
          </rPr>
          <t>YlmF:</t>
        </r>
        <r>
          <rPr>
            <sz val="9"/>
            <rFont val="宋体"/>
            <family val="3"/>
            <charset val="134"/>
          </rPr>
          <t xml:space="preserve">
单击进入</t>
        </r>
      </text>
    </comment>
    <comment ref="B23" authorId="0" shapeId="0" xr:uid="{00000000-0006-0000-2400-00000E000000}">
      <text>
        <r>
          <rPr>
            <b/>
            <sz val="9"/>
            <rFont val="宋体"/>
            <family val="3"/>
            <charset val="134"/>
          </rPr>
          <t>YlmF:</t>
        </r>
        <r>
          <rPr>
            <sz val="9"/>
            <rFont val="宋体"/>
            <family val="3"/>
            <charset val="134"/>
          </rPr>
          <t xml:space="preserve">
单击进入</t>
        </r>
      </text>
    </comment>
    <comment ref="B24" authorId="0" shapeId="0" xr:uid="{00000000-0006-0000-2400-00000F000000}">
      <text>
        <r>
          <rPr>
            <b/>
            <sz val="9"/>
            <rFont val="宋体"/>
            <family val="3"/>
            <charset val="134"/>
          </rPr>
          <t>YlmF:</t>
        </r>
        <r>
          <rPr>
            <sz val="9"/>
            <rFont val="宋体"/>
            <family val="3"/>
            <charset val="134"/>
          </rPr>
          <t xml:space="preserve">
单击进入</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500-000001000000}">
      <text>
        <r>
          <rPr>
            <b/>
            <sz val="9"/>
            <rFont val="宋体"/>
            <family val="3"/>
            <charset val="134"/>
          </rPr>
          <t>YlmF:</t>
        </r>
        <r>
          <rPr>
            <sz val="9"/>
            <rFont val="宋体"/>
            <family val="3"/>
            <charset val="134"/>
          </rPr>
          <t xml:space="preserve">
单击返回非流动资产汇总表</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700-000001000000}">
      <text>
        <r>
          <rPr>
            <b/>
            <sz val="9"/>
            <rFont val="宋体"/>
            <family val="3"/>
            <charset val="134"/>
          </rPr>
          <t>YlmF:</t>
        </r>
        <r>
          <rPr>
            <sz val="9"/>
            <rFont val="宋体"/>
            <family val="3"/>
            <charset val="134"/>
          </rPr>
          <t xml:space="preserve">
单击返回非流动资产汇总表</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800-000001000000}">
      <text>
        <r>
          <rPr>
            <b/>
            <sz val="9"/>
            <rFont val="宋体"/>
            <family val="3"/>
            <charset val="134"/>
          </rPr>
          <t>YlmF:</t>
        </r>
        <r>
          <rPr>
            <sz val="9"/>
            <rFont val="宋体"/>
            <family val="3"/>
            <charset val="134"/>
          </rPr>
          <t xml:space="preserve">
单击返回非流动资产汇总表</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2900-000001000000}">
      <text>
        <r>
          <rPr>
            <b/>
            <sz val="9"/>
            <rFont val="宋体"/>
            <family val="3"/>
            <charset val="134"/>
          </rPr>
          <t>chenjie:</t>
        </r>
        <r>
          <rPr>
            <sz val="9"/>
            <rFont val="宋体"/>
            <family val="3"/>
            <charset val="134"/>
          </rPr>
          <t xml:space="preserve">
填列全称</t>
        </r>
      </text>
    </comment>
    <comment ref="C6" authorId="0" shapeId="0" xr:uid="{00000000-0006-0000-2900-000002000000}">
      <text>
        <r>
          <rPr>
            <b/>
            <sz val="9"/>
            <rFont val="宋体"/>
            <family val="3"/>
            <charset val="134"/>
          </rPr>
          <t>如：XXXXX基金</t>
        </r>
      </text>
    </comment>
    <comment ref="D6" authorId="0" shapeId="0" xr:uid="{00000000-0006-0000-2900-000003000000}">
      <text>
        <r>
          <rPr>
            <b/>
            <sz val="9"/>
            <rFont val="宋体"/>
            <family val="3"/>
            <charset val="134"/>
          </rPr>
          <t>chenjie:</t>
        </r>
        <r>
          <rPr>
            <sz val="9"/>
            <rFont val="宋体"/>
            <family val="3"/>
            <charset val="134"/>
          </rPr>
          <t xml:space="preserve">
指购买日或以其他方式（如非货币性交易换入、以债权换入等）取得股权的协议转让日</t>
        </r>
      </text>
    </comment>
    <comment ref="E6" authorId="0" shapeId="0" xr:uid="{00000000-0006-0000-2900-000004000000}">
      <text>
        <r>
          <rPr>
            <b/>
            <sz val="9"/>
            <rFont val="宋体"/>
            <family val="3"/>
            <charset val="134"/>
          </rPr>
          <t>chenjie:</t>
        </r>
        <r>
          <rPr>
            <sz val="9"/>
            <rFont val="宋体"/>
            <family val="3"/>
            <charset val="134"/>
          </rPr>
          <t xml:space="preserve">
与股权证一致</t>
        </r>
      </text>
    </comment>
    <comment ref="G6" authorId="0" shapeId="0" xr:uid="{00000000-0006-0000-2900-000005000000}">
      <text>
        <r>
          <rPr>
            <b/>
            <sz val="9"/>
            <rFont val="宋体"/>
            <family val="3"/>
            <charset val="134"/>
          </rPr>
          <t>chenjie:</t>
        </r>
        <r>
          <rPr>
            <sz val="9"/>
            <rFont val="宋体"/>
            <family val="3"/>
            <charset val="134"/>
          </rPr>
          <t xml:space="preserve">
指基准日收盘价</t>
        </r>
      </text>
    </comment>
  </commentList>
</comments>
</file>

<file path=xl/comments28.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A00-000001000000}">
      <text>
        <r>
          <rPr>
            <b/>
            <sz val="9"/>
            <rFont val="宋体"/>
            <family val="3"/>
            <charset val="134"/>
          </rPr>
          <t>YlmF:</t>
        </r>
        <r>
          <rPr>
            <sz val="9"/>
            <rFont val="宋体"/>
            <family val="3"/>
            <charset val="134"/>
          </rPr>
          <t xml:space="preserve">
单击返回流动资产汇总表</t>
        </r>
      </text>
    </comment>
    <comment ref="B7" authorId="0" shapeId="0" xr:uid="{00000000-0006-0000-2A00-000002000000}">
      <text>
        <r>
          <rPr>
            <b/>
            <sz val="9"/>
            <rFont val="宋体"/>
            <family val="3"/>
            <charset val="134"/>
          </rPr>
          <t>YlmF:</t>
        </r>
        <r>
          <rPr>
            <sz val="9"/>
            <rFont val="宋体"/>
            <family val="3"/>
            <charset val="134"/>
          </rPr>
          <t xml:space="preserve">
单击进入</t>
        </r>
      </text>
    </comment>
    <comment ref="B8" authorId="0" shapeId="0" xr:uid="{00000000-0006-0000-2A00-000003000000}">
      <text>
        <r>
          <rPr>
            <b/>
            <sz val="9"/>
            <rFont val="宋体"/>
            <family val="3"/>
            <charset val="134"/>
          </rPr>
          <t>YlmF:</t>
        </r>
        <r>
          <rPr>
            <sz val="9"/>
            <rFont val="宋体"/>
            <family val="3"/>
            <charset val="134"/>
          </rPr>
          <t xml:space="preserve">
单击进入</t>
        </r>
      </text>
    </comment>
    <comment ref="B9" authorId="0" shapeId="0" xr:uid="{00000000-0006-0000-2A00-000004000000}">
      <text>
        <r>
          <rPr>
            <b/>
            <sz val="9"/>
            <rFont val="宋体"/>
            <family val="3"/>
            <charset val="134"/>
          </rPr>
          <t>YlmF:</t>
        </r>
        <r>
          <rPr>
            <sz val="9"/>
            <rFont val="宋体"/>
            <family val="3"/>
            <charset val="134"/>
          </rPr>
          <t xml:space="preserve">
单击进入</t>
        </r>
      </text>
    </comment>
  </commentList>
</comments>
</file>

<file path=xl/comments29.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2C00-000001000000}">
      <text>
        <r>
          <rPr>
            <b/>
            <sz val="9"/>
            <rFont val="宋体"/>
            <family val="3"/>
            <charset val="134"/>
          </rPr>
          <t>chenjie:</t>
        </r>
        <r>
          <rPr>
            <sz val="9"/>
            <rFont val="宋体"/>
            <family val="3"/>
            <charset val="134"/>
          </rPr>
          <t xml:space="preserve">
填列全称</t>
        </r>
      </text>
    </comment>
    <comment ref="C6" authorId="0" shapeId="0" xr:uid="{00000000-0006-0000-2C00-000002000000}">
      <text>
        <r>
          <rPr>
            <b/>
            <sz val="9"/>
            <rFont val="宋体"/>
            <family val="3"/>
            <charset val="134"/>
          </rPr>
          <t>chenjie:</t>
        </r>
        <r>
          <rPr>
            <sz val="9"/>
            <rFont val="宋体"/>
            <family val="3"/>
            <charset val="134"/>
          </rPr>
          <t xml:space="preserve">
如：国库券、电力债券
    ＊＊公司债券</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0400-000001000000}">
      <text>
        <r>
          <rPr>
            <b/>
            <sz val="9"/>
            <rFont val="宋体"/>
            <family val="3"/>
            <charset val="134"/>
          </rPr>
          <t>YlmF:</t>
        </r>
        <r>
          <rPr>
            <sz val="9"/>
            <rFont val="宋体"/>
            <family val="3"/>
            <charset val="134"/>
          </rPr>
          <t xml:space="preserve">
单击返回分类汇总表</t>
        </r>
      </text>
    </comment>
    <comment ref="B7" authorId="0" shapeId="0" xr:uid="{00000000-0006-0000-0400-000002000000}">
      <text>
        <r>
          <rPr>
            <b/>
            <sz val="9"/>
            <rFont val="宋体"/>
            <family val="3"/>
            <charset val="134"/>
          </rPr>
          <t>YlmF:</t>
        </r>
        <r>
          <rPr>
            <sz val="9"/>
            <rFont val="宋体"/>
            <family val="3"/>
            <charset val="134"/>
          </rPr>
          <t xml:space="preserve">
单击进入</t>
        </r>
      </text>
    </comment>
    <comment ref="B8" authorId="0" shapeId="0" xr:uid="{00000000-0006-0000-0400-000003000000}">
      <text>
        <r>
          <rPr>
            <b/>
            <sz val="9"/>
            <rFont val="宋体"/>
            <family val="3"/>
            <charset val="134"/>
          </rPr>
          <t>YlmF:</t>
        </r>
        <r>
          <rPr>
            <sz val="9"/>
            <rFont val="宋体"/>
            <family val="3"/>
            <charset val="134"/>
          </rPr>
          <t xml:space="preserve">
单击进入</t>
        </r>
      </text>
    </comment>
    <comment ref="B10" authorId="0" shapeId="0" xr:uid="{00000000-0006-0000-0400-000004000000}">
      <text>
        <r>
          <rPr>
            <b/>
            <sz val="9"/>
            <rFont val="宋体"/>
            <family val="3"/>
            <charset val="134"/>
          </rPr>
          <t>YlmF:</t>
        </r>
        <r>
          <rPr>
            <sz val="9"/>
            <rFont val="宋体"/>
            <family val="3"/>
            <charset val="134"/>
          </rPr>
          <t xml:space="preserve">
单击进入</t>
        </r>
      </text>
    </comment>
    <comment ref="B11" authorId="0" shapeId="0" xr:uid="{00000000-0006-0000-0400-000005000000}">
      <text>
        <r>
          <rPr>
            <b/>
            <sz val="9"/>
            <rFont val="宋体"/>
            <family val="3"/>
            <charset val="134"/>
          </rPr>
          <t>YlmF:</t>
        </r>
        <r>
          <rPr>
            <sz val="9"/>
            <rFont val="宋体"/>
            <family val="3"/>
            <charset val="134"/>
          </rPr>
          <t xml:space="preserve">
单击进入</t>
        </r>
      </text>
    </comment>
    <comment ref="B13" authorId="0" shapeId="0" xr:uid="{00000000-0006-0000-0400-000006000000}">
      <text>
        <r>
          <rPr>
            <b/>
            <sz val="9"/>
            <rFont val="宋体"/>
            <family val="3"/>
            <charset val="134"/>
          </rPr>
          <t>YlmF:</t>
        </r>
        <r>
          <rPr>
            <sz val="9"/>
            <rFont val="宋体"/>
            <family val="3"/>
            <charset val="134"/>
          </rPr>
          <t xml:space="preserve">
单击进入</t>
        </r>
      </text>
    </comment>
    <comment ref="B14" authorId="0" shapeId="0" xr:uid="{00000000-0006-0000-0400-000007000000}">
      <text>
        <r>
          <rPr>
            <b/>
            <sz val="9"/>
            <rFont val="宋体"/>
            <family val="3"/>
            <charset val="134"/>
          </rPr>
          <t>YlmF:</t>
        </r>
        <r>
          <rPr>
            <sz val="9"/>
            <rFont val="宋体"/>
            <family val="3"/>
            <charset val="134"/>
          </rPr>
          <t xml:space="preserve">
单击进入</t>
        </r>
      </text>
    </comment>
    <comment ref="B15" authorId="0" shapeId="0" xr:uid="{00000000-0006-0000-0400-000008000000}">
      <text>
        <r>
          <rPr>
            <b/>
            <sz val="9"/>
            <rFont val="宋体"/>
            <family val="3"/>
            <charset val="134"/>
          </rPr>
          <t>YlmF:</t>
        </r>
        <r>
          <rPr>
            <sz val="9"/>
            <rFont val="宋体"/>
            <family val="3"/>
            <charset val="134"/>
          </rPr>
          <t xml:space="preserve">
单击进入</t>
        </r>
      </text>
    </comment>
    <comment ref="B18" authorId="0" shapeId="0" xr:uid="{00000000-0006-0000-0400-000009000000}">
      <text>
        <r>
          <rPr>
            <b/>
            <sz val="9"/>
            <rFont val="宋体"/>
            <family val="3"/>
            <charset val="134"/>
          </rPr>
          <t>YlmF:</t>
        </r>
        <r>
          <rPr>
            <sz val="9"/>
            <rFont val="宋体"/>
            <family val="3"/>
            <charset val="134"/>
          </rPr>
          <t xml:space="preserve">
单击进入</t>
        </r>
      </text>
    </comment>
    <comment ref="B19" authorId="0" shapeId="0" xr:uid="{00000000-0006-0000-0400-00000A000000}">
      <text>
        <r>
          <rPr>
            <b/>
            <sz val="9"/>
            <rFont val="宋体"/>
            <family val="3"/>
            <charset val="134"/>
          </rPr>
          <t>YlmF:</t>
        </r>
        <r>
          <rPr>
            <sz val="9"/>
            <rFont val="宋体"/>
            <family val="3"/>
            <charset val="134"/>
          </rPr>
          <t xml:space="preserve">
单击进入</t>
        </r>
      </text>
    </comment>
  </commentList>
</comments>
</file>

<file path=xl/comments30.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2D00-000001000000}">
      <text>
        <r>
          <rPr>
            <b/>
            <sz val="9"/>
            <rFont val="宋体"/>
            <family val="3"/>
            <charset val="134"/>
          </rPr>
          <t>chenjie:</t>
        </r>
        <r>
          <rPr>
            <sz val="9"/>
            <rFont val="宋体"/>
            <family val="3"/>
            <charset val="134"/>
          </rPr>
          <t xml:space="preserve">
填列全称</t>
        </r>
      </text>
    </comment>
    <comment ref="C6" authorId="0" shapeId="0" xr:uid="{00000000-0006-0000-2D00-000002000000}">
      <text>
        <r>
          <rPr>
            <sz val="9"/>
            <rFont val="宋体"/>
            <family val="3"/>
            <charset val="134"/>
          </rPr>
          <t>如：上投摩根内需动力</t>
        </r>
      </text>
    </comment>
    <comment ref="D6" authorId="0" shapeId="0" xr:uid="{00000000-0006-0000-2D00-000003000000}">
      <text>
        <r>
          <rPr>
            <b/>
            <sz val="9"/>
            <rFont val="宋体"/>
            <family val="3"/>
            <charset val="134"/>
          </rPr>
          <t>开放式、封闭式等</t>
        </r>
      </text>
    </comment>
    <comment ref="E6" authorId="0" shapeId="0" xr:uid="{00000000-0006-0000-2D00-000004000000}">
      <text>
        <r>
          <rPr>
            <b/>
            <sz val="9"/>
            <rFont val="宋体"/>
            <family val="3"/>
            <charset val="134"/>
          </rPr>
          <t>chenjie:</t>
        </r>
        <r>
          <rPr>
            <sz val="9"/>
            <rFont val="宋体"/>
            <family val="3"/>
            <charset val="134"/>
          </rPr>
          <t xml:space="preserve">
购买日</t>
        </r>
      </text>
    </comment>
  </commentList>
</comments>
</file>

<file path=xl/comments3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2E00-000001000000}">
      <text>
        <r>
          <rPr>
            <b/>
            <sz val="9"/>
            <rFont val="宋体"/>
            <family val="3"/>
            <charset val="134"/>
          </rPr>
          <t>YlmF:</t>
        </r>
        <r>
          <rPr>
            <sz val="9"/>
            <rFont val="宋体"/>
            <family val="3"/>
            <charset val="134"/>
          </rPr>
          <t xml:space="preserve">
单击返回非流动资产汇总表</t>
        </r>
      </text>
    </comment>
    <comment ref="B7" authorId="0" shapeId="0" xr:uid="{00000000-0006-0000-2E00-000002000000}">
      <text>
        <r>
          <rPr>
            <b/>
            <sz val="9"/>
            <rFont val="宋体"/>
            <family val="3"/>
            <charset val="134"/>
          </rPr>
          <t>YlmF:</t>
        </r>
        <r>
          <rPr>
            <sz val="9"/>
            <rFont val="宋体"/>
            <family val="3"/>
            <charset val="134"/>
          </rPr>
          <t xml:space="preserve">
单击进入</t>
        </r>
      </text>
    </comment>
    <comment ref="B8" authorId="0" shapeId="0" xr:uid="{00000000-0006-0000-2E00-000003000000}">
      <text>
        <r>
          <rPr>
            <b/>
            <sz val="9"/>
            <rFont val="宋体"/>
            <family val="3"/>
            <charset val="134"/>
          </rPr>
          <t>YlmF:</t>
        </r>
        <r>
          <rPr>
            <sz val="9"/>
            <rFont val="宋体"/>
            <family val="3"/>
            <charset val="134"/>
          </rPr>
          <t xml:space="preserve">
单击进入</t>
        </r>
      </text>
    </comment>
    <comment ref="B9" authorId="0" shapeId="0" xr:uid="{00000000-0006-0000-2E00-000004000000}">
      <text>
        <r>
          <rPr>
            <b/>
            <sz val="9"/>
            <rFont val="宋体"/>
            <family val="3"/>
            <charset val="134"/>
          </rPr>
          <t>YlmF:</t>
        </r>
        <r>
          <rPr>
            <sz val="9"/>
            <rFont val="宋体"/>
            <family val="3"/>
            <charset val="134"/>
          </rPr>
          <t xml:space="preserve">
单击进入</t>
        </r>
      </text>
    </comment>
    <comment ref="B10" authorId="0" shapeId="0" xr:uid="{00000000-0006-0000-2E00-000005000000}">
      <text>
        <r>
          <rPr>
            <b/>
            <sz val="9"/>
            <rFont val="宋体"/>
            <family val="3"/>
            <charset val="134"/>
          </rPr>
          <t>YlmF:</t>
        </r>
        <r>
          <rPr>
            <sz val="9"/>
            <rFont val="宋体"/>
            <family val="3"/>
            <charset val="134"/>
          </rPr>
          <t xml:space="preserve">
单击进入</t>
        </r>
      </text>
    </comment>
  </commentList>
</comments>
</file>

<file path=xl/comments32.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3100-000001000000}">
      <text>
        <r>
          <rPr>
            <b/>
            <sz val="9"/>
            <rFont val="宋体"/>
            <family val="3"/>
            <charset val="134"/>
          </rPr>
          <t>chenjie:</t>
        </r>
        <r>
          <rPr>
            <sz val="9"/>
            <rFont val="宋体"/>
            <family val="3"/>
            <charset val="134"/>
          </rPr>
          <t xml:space="preserve">
土地使用权证书的编号</t>
        </r>
      </text>
    </comment>
    <comment ref="E6" authorId="0" shapeId="0" xr:uid="{00000000-0006-0000-3100-000002000000}">
      <text>
        <r>
          <rPr>
            <b/>
            <sz val="9"/>
            <rFont val="宋体"/>
            <family val="3"/>
            <charset val="134"/>
          </rPr>
          <t>chenjie:</t>
        </r>
        <r>
          <rPr>
            <sz val="9"/>
            <rFont val="宋体"/>
            <family val="3"/>
            <charset val="134"/>
          </rPr>
          <t xml:space="preserve">
所填内容应与土地证记录相符</t>
        </r>
      </text>
    </comment>
    <comment ref="F6" authorId="0" shapeId="0" xr:uid="{00000000-0006-0000-3100-000003000000}">
      <text>
        <r>
          <rPr>
            <b/>
            <sz val="9"/>
            <rFont val="宋体"/>
            <family val="3"/>
            <charset val="134"/>
          </rPr>
          <t>chenjie:</t>
        </r>
        <r>
          <rPr>
            <sz val="9"/>
            <rFont val="宋体"/>
            <family val="3"/>
            <charset val="134"/>
          </rPr>
          <t xml:space="preserve">
所填内容应与土地证记录相符</t>
        </r>
      </text>
    </comment>
    <comment ref="G6" authorId="0" shapeId="0" xr:uid="{00000000-0006-0000-3100-000004000000}">
      <text>
        <r>
          <rPr>
            <b/>
            <sz val="9"/>
            <rFont val="宋体"/>
            <family val="3"/>
            <charset val="134"/>
          </rPr>
          <t>chenjie:</t>
        </r>
        <r>
          <rPr>
            <sz val="9"/>
            <rFont val="宋体"/>
            <family val="3"/>
            <charset val="134"/>
          </rPr>
          <t xml:space="preserve">
所填内容应与土地证记录相符</t>
        </r>
      </text>
    </comment>
    <comment ref="I6" authorId="0" shapeId="0" xr:uid="{00000000-0006-0000-3100-000005000000}">
      <text>
        <r>
          <rPr>
            <b/>
            <sz val="9"/>
            <rFont val="宋体"/>
            <family val="3"/>
            <charset val="134"/>
          </rPr>
          <t>chenjie:</t>
        </r>
        <r>
          <rPr>
            <sz val="9"/>
            <rFont val="宋体"/>
            <family val="3"/>
            <charset val="134"/>
          </rPr>
          <t xml:space="preserve">
所填内容应与土地证记录相符</t>
        </r>
      </text>
    </comment>
  </commentList>
</comments>
</file>

<file path=xl/comments33.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3200-000001000000}">
      <text>
        <r>
          <rPr>
            <b/>
            <sz val="9"/>
            <rFont val="宋体"/>
            <family val="3"/>
            <charset val="134"/>
          </rPr>
          <t>chenjie:</t>
        </r>
        <r>
          <rPr>
            <sz val="9"/>
            <rFont val="宋体"/>
            <family val="3"/>
            <charset val="134"/>
          </rPr>
          <t xml:space="preserve">
土地使用权证书的编号</t>
        </r>
      </text>
    </comment>
    <comment ref="E6" authorId="0" shapeId="0" xr:uid="{00000000-0006-0000-3200-000002000000}">
      <text>
        <r>
          <rPr>
            <b/>
            <sz val="9"/>
            <rFont val="宋体"/>
            <family val="3"/>
            <charset val="134"/>
          </rPr>
          <t>chenjie:</t>
        </r>
        <r>
          <rPr>
            <sz val="9"/>
            <rFont val="宋体"/>
            <family val="3"/>
            <charset val="134"/>
          </rPr>
          <t xml:space="preserve">
所填内容应与土地证记录相符</t>
        </r>
      </text>
    </comment>
    <comment ref="F6" authorId="0" shapeId="0" xr:uid="{00000000-0006-0000-3200-000003000000}">
      <text>
        <r>
          <rPr>
            <b/>
            <sz val="9"/>
            <rFont val="宋体"/>
            <family val="3"/>
            <charset val="134"/>
          </rPr>
          <t>chenjie:</t>
        </r>
        <r>
          <rPr>
            <sz val="9"/>
            <rFont val="宋体"/>
            <family val="3"/>
            <charset val="134"/>
          </rPr>
          <t xml:space="preserve">
所填内容应与土地证记录相符</t>
        </r>
      </text>
    </comment>
    <comment ref="G6" authorId="0" shapeId="0" xr:uid="{00000000-0006-0000-3200-000004000000}">
      <text>
        <r>
          <rPr>
            <b/>
            <sz val="9"/>
            <rFont val="宋体"/>
            <family val="3"/>
            <charset val="134"/>
          </rPr>
          <t>chenjie:</t>
        </r>
        <r>
          <rPr>
            <sz val="9"/>
            <rFont val="宋体"/>
            <family val="3"/>
            <charset val="134"/>
          </rPr>
          <t xml:space="preserve">
所填内容应与土地证记录相符</t>
        </r>
      </text>
    </comment>
    <comment ref="I6" authorId="0" shapeId="0" xr:uid="{00000000-0006-0000-3200-000005000000}">
      <text>
        <r>
          <rPr>
            <b/>
            <sz val="9"/>
            <rFont val="宋体"/>
            <family val="3"/>
            <charset val="134"/>
          </rPr>
          <t>chenjie:</t>
        </r>
        <r>
          <rPr>
            <sz val="9"/>
            <rFont val="宋体"/>
            <family val="3"/>
            <charset val="134"/>
          </rPr>
          <t xml:space="preserve">
所填内容应与土地证记录相符</t>
        </r>
      </text>
    </comment>
  </commentList>
</comments>
</file>

<file path=xl/comments3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3300-000001000000}">
      <text>
        <r>
          <rPr>
            <b/>
            <sz val="9"/>
            <rFont val="宋体"/>
            <family val="3"/>
            <charset val="134"/>
          </rPr>
          <t>YlmF:</t>
        </r>
        <r>
          <rPr>
            <sz val="9"/>
            <rFont val="宋体"/>
            <family val="3"/>
            <charset val="134"/>
          </rPr>
          <t xml:space="preserve">
单击返回非流动资产汇总表</t>
        </r>
      </text>
    </comment>
    <comment ref="B8" authorId="0" shapeId="0" xr:uid="{00000000-0006-0000-3300-000002000000}">
      <text>
        <r>
          <rPr>
            <b/>
            <sz val="9"/>
            <rFont val="宋体"/>
            <family val="3"/>
            <charset val="134"/>
          </rPr>
          <t>YlmF:</t>
        </r>
        <r>
          <rPr>
            <sz val="9"/>
            <rFont val="宋体"/>
            <family val="3"/>
            <charset val="134"/>
          </rPr>
          <t xml:space="preserve">
单击进入</t>
        </r>
      </text>
    </comment>
    <comment ref="B9" authorId="0" shapeId="0" xr:uid="{00000000-0006-0000-3300-000003000000}">
      <text>
        <r>
          <rPr>
            <b/>
            <sz val="9"/>
            <rFont val="宋体"/>
            <family val="3"/>
            <charset val="134"/>
          </rPr>
          <t>YlmF:</t>
        </r>
        <r>
          <rPr>
            <sz val="9"/>
            <rFont val="宋体"/>
            <family val="3"/>
            <charset val="134"/>
          </rPr>
          <t xml:space="preserve">
单击进入</t>
        </r>
      </text>
    </comment>
    <comment ref="B10" authorId="0" shapeId="0" xr:uid="{00000000-0006-0000-3300-000004000000}">
      <text>
        <r>
          <rPr>
            <b/>
            <sz val="9"/>
            <rFont val="宋体"/>
            <family val="3"/>
            <charset val="134"/>
          </rPr>
          <t>YlmF:</t>
        </r>
        <r>
          <rPr>
            <sz val="9"/>
            <rFont val="宋体"/>
            <family val="3"/>
            <charset val="134"/>
          </rPr>
          <t xml:space="preserve">
单击进入</t>
        </r>
      </text>
    </comment>
    <comment ref="B14" authorId="0" shapeId="0" xr:uid="{00000000-0006-0000-3300-000005000000}">
      <text>
        <r>
          <rPr>
            <b/>
            <sz val="9"/>
            <rFont val="宋体"/>
            <family val="3"/>
            <charset val="134"/>
          </rPr>
          <t>YlmF:</t>
        </r>
        <r>
          <rPr>
            <sz val="9"/>
            <rFont val="宋体"/>
            <family val="3"/>
            <charset val="134"/>
          </rPr>
          <t xml:space="preserve">
单击进入</t>
        </r>
      </text>
    </comment>
    <comment ref="B15" authorId="0" shapeId="0" xr:uid="{00000000-0006-0000-3300-000006000000}">
      <text>
        <r>
          <rPr>
            <b/>
            <sz val="9"/>
            <rFont val="宋体"/>
            <family val="3"/>
            <charset val="134"/>
          </rPr>
          <t>YlmF:</t>
        </r>
        <r>
          <rPr>
            <sz val="9"/>
            <rFont val="宋体"/>
            <family val="3"/>
            <charset val="134"/>
          </rPr>
          <t xml:space="preserve">
单击进入</t>
        </r>
      </text>
    </comment>
    <comment ref="B16" authorId="0" shapeId="0" xr:uid="{00000000-0006-0000-3300-000007000000}">
      <text>
        <r>
          <rPr>
            <b/>
            <sz val="9"/>
            <rFont val="宋体"/>
            <family val="3"/>
            <charset val="134"/>
          </rPr>
          <t>YlmF:</t>
        </r>
        <r>
          <rPr>
            <sz val="9"/>
            <rFont val="宋体"/>
            <family val="3"/>
            <charset val="134"/>
          </rPr>
          <t xml:space="preserve">
单击进入</t>
        </r>
      </text>
    </comment>
    <comment ref="B19" authorId="0" shapeId="0" xr:uid="{00000000-0006-0000-3300-000008000000}">
      <text>
        <r>
          <rPr>
            <b/>
            <sz val="9"/>
            <rFont val="宋体"/>
            <family val="3"/>
            <charset val="134"/>
          </rPr>
          <t>YlmF:</t>
        </r>
        <r>
          <rPr>
            <sz val="9"/>
            <rFont val="宋体"/>
            <family val="3"/>
            <charset val="134"/>
          </rPr>
          <t xml:space="preserve">
单击进入</t>
        </r>
      </text>
    </comment>
    <comment ref="B22" authorId="0" shapeId="0" xr:uid="{00000000-0006-0000-3300-000009000000}">
      <text>
        <r>
          <rPr>
            <b/>
            <sz val="9"/>
            <rFont val="宋体"/>
            <family val="3"/>
            <charset val="134"/>
          </rPr>
          <t>YlmF:</t>
        </r>
        <r>
          <rPr>
            <sz val="9"/>
            <rFont val="宋体"/>
            <family val="3"/>
            <charset val="134"/>
          </rPr>
          <t xml:space="preserve">
单击进入</t>
        </r>
      </text>
    </comment>
  </commentList>
</comments>
</file>

<file path=xl/comments35.xml><?xml version="1.0" encoding="utf-8"?>
<comments xmlns="http://schemas.openxmlformats.org/spreadsheetml/2006/main" xmlns:mc="http://schemas.openxmlformats.org/markup-compatibility/2006" xmlns:xr="http://schemas.microsoft.com/office/spreadsheetml/2014/revision" mc:Ignorable="xr">
  <authors>
    <author>郑晓云</author>
  </authors>
  <commentList>
    <comment ref="E5" authorId="0" shapeId="0" xr:uid="{00000000-0006-0000-3400-000001000000}">
      <text>
        <r>
          <rPr>
            <b/>
            <sz val="9"/>
            <rFont val="宋体"/>
            <family val="3"/>
            <charset val="134"/>
          </rPr>
          <t>郑晓云:</t>
        </r>
        <r>
          <rPr>
            <sz val="9"/>
            <rFont val="宋体"/>
            <family val="3"/>
            <charset val="134"/>
          </rPr>
          <t xml:space="preserve">
自建、商品房等</t>
        </r>
      </text>
    </comment>
  </commentList>
</comments>
</file>

<file path=xl/comments36.xml><?xml version="1.0" encoding="utf-8"?>
<comments xmlns="http://schemas.openxmlformats.org/spreadsheetml/2006/main" xmlns:mc="http://schemas.openxmlformats.org/markup-compatibility/2006" xmlns:xr="http://schemas.microsoft.com/office/spreadsheetml/2014/revision" mc:Ignorable="xr">
  <authors>
    <author>郑晓云</author>
  </authors>
  <commentList>
    <comment ref="R5" authorId="0" shapeId="0" xr:uid="{00000000-0006-0000-3800-000001000000}">
      <text>
        <r>
          <rPr>
            <b/>
            <sz val="9"/>
            <rFont val="宋体"/>
            <family val="3"/>
            <charset val="134"/>
          </rPr>
          <t>郑晓云:</t>
        </r>
        <r>
          <rPr>
            <sz val="9"/>
            <rFont val="宋体"/>
            <family val="3"/>
            <charset val="134"/>
          </rPr>
          <t xml:space="preserve">
正常在用、闲置、报废、盘亏</t>
        </r>
      </text>
    </comment>
  </commentList>
</comments>
</file>

<file path=xl/comments37.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3A00-000001000000}">
      <text>
        <r>
          <rPr>
            <b/>
            <sz val="9"/>
            <rFont val="宋体"/>
            <family val="3"/>
            <charset val="134"/>
          </rPr>
          <t>YlmF:</t>
        </r>
        <r>
          <rPr>
            <sz val="9"/>
            <rFont val="宋体"/>
            <family val="3"/>
            <charset val="134"/>
          </rPr>
          <t xml:space="preserve">
单击返回非流动资产汇总表</t>
        </r>
      </text>
    </comment>
    <comment ref="B6" authorId="1" shapeId="0" xr:uid="{00000000-0006-0000-3A00-000002000000}">
      <text>
        <r>
          <rPr>
            <b/>
            <sz val="9"/>
            <rFont val="宋体"/>
            <family val="3"/>
            <charset val="134"/>
          </rPr>
          <t>chenjie:</t>
        </r>
        <r>
          <rPr>
            <sz val="9"/>
            <rFont val="宋体"/>
            <family val="3"/>
            <charset val="134"/>
          </rPr>
          <t xml:space="preserve">
填列转入固定资产实物名称及规格型号，如“报废油罐汽车HQG5吨1辆”、“出售CA6140.2M普通车床1台”等</t>
        </r>
      </text>
    </comment>
    <comment ref="C6" authorId="1" shapeId="0" xr:uid="{00000000-0006-0000-3A00-000003000000}">
      <text>
        <r>
          <rPr>
            <b/>
            <sz val="9"/>
            <rFont val="宋体"/>
            <family val="3"/>
            <charset val="134"/>
          </rPr>
          <t>chenjie:</t>
        </r>
        <r>
          <rPr>
            <sz val="9"/>
            <rFont val="宋体"/>
            <family val="3"/>
            <charset val="134"/>
          </rPr>
          <t xml:space="preserve">
发生日期为转入时间</t>
        </r>
      </text>
    </comment>
    <comment ref="H6" authorId="1" shapeId="0" xr:uid="{00000000-0006-0000-3A00-000004000000}">
      <text>
        <r>
          <rPr>
            <b/>
            <sz val="9"/>
            <rFont val="宋体"/>
            <family val="3"/>
            <charset val="134"/>
          </rPr>
          <t>chenjie:</t>
        </r>
        <r>
          <rPr>
            <sz val="9"/>
            <rFont val="宋体"/>
            <family val="3"/>
            <charset val="134"/>
          </rPr>
          <t xml:space="preserve">
简要注明基准日资产清理状况（如“已清理完毕”、“清理净损失”、“清理收入”等</t>
        </r>
      </text>
    </comment>
  </commentList>
</comments>
</file>

<file path=xl/comments38.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3B00-000001000000}">
      <text>
        <r>
          <rPr>
            <b/>
            <sz val="9"/>
            <rFont val="宋体"/>
            <family val="3"/>
            <charset val="134"/>
          </rPr>
          <t>YlmF:</t>
        </r>
        <r>
          <rPr>
            <sz val="9"/>
            <rFont val="宋体"/>
            <family val="3"/>
            <charset val="134"/>
          </rPr>
          <t xml:space="preserve">
单击返回非流动资产汇总表</t>
        </r>
      </text>
    </comment>
    <comment ref="B7" authorId="0" shapeId="0" xr:uid="{00000000-0006-0000-3B00-000002000000}">
      <text>
        <r>
          <rPr>
            <b/>
            <sz val="9"/>
            <rFont val="宋体"/>
            <family val="3"/>
            <charset val="134"/>
          </rPr>
          <t>YlmF:</t>
        </r>
        <r>
          <rPr>
            <sz val="9"/>
            <rFont val="宋体"/>
            <family val="3"/>
            <charset val="134"/>
          </rPr>
          <t xml:space="preserve">
单击进入</t>
        </r>
      </text>
    </comment>
    <comment ref="B8" authorId="0" shapeId="0" xr:uid="{00000000-0006-0000-3B00-000003000000}">
      <text>
        <r>
          <rPr>
            <b/>
            <sz val="9"/>
            <rFont val="宋体"/>
            <family val="3"/>
            <charset val="134"/>
          </rPr>
          <t>YlmF:</t>
        </r>
        <r>
          <rPr>
            <sz val="9"/>
            <rFont val="宋体"/>
            <family val="3"/>
            <charset val="134"/>
          </rPr>
          <t xml:space="preserve">
单击进入</t>
        </r>
      </text>
    </comment>
  </commentList>
</comments>
</file>

<file path=xl/comments39.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G6" authorId="0" shapeId="0" xr:uid="{00000000-0006-0000-3C00-000001000000}">
      <text>
        <r>
          <rPr>
            <b/>
            <sz val="9"/>
            <rFont val="宋体"/>
            <family val="3"/>
            <charset val="134"/>
          </rPr>
          <t>chenjie:</t>
        </r>
        <r>
          <rPr>
            <sz val="9"/>
            <rFont val="宋体"/>
            <family val="3"/>
            <charset val="134"/>
          </rPr>
          <t xml:space="preserve">
形象进度可以按工程施工进度的四个阶段考虑。（做完前期工程为一个阶段；动工已有一定时间为第二阶段；完成主体工程为第三阶段；由此到竣工为第四阶段。）</t>
        </r>
      </text>
    </comment>
    <comment ref="H6" authorId="0" shapeId="0" xr:uid="{00000000-0006-0000-3C00-000002000000}">
      <text>
        <r>
          <rPr>
            <b/>
            <sz val="9"/>
            <rFont val="宋体"/>
            <family val="3"/>
            <charset val="134"/>
          </rPr>
          <t>chenjie:</t>
        </r>
        <r>
          <rPr>
            <sz val="9"/>
            <rFont val="宋体"/>
            <family val="3"/>
            <charset val="134"/>
          </rPr>
          <t xml:space="preserve">
指财务实际付款与合同总价款之比</t>
        </r>
      </text>
    </comment>
    <comment ref="M6" authorId="0" shapeId="0" xr:uid="{00000000-0006-0000-3C00-000003000000}">
      <text>
        <r>
          <rPr>
            <b/>
            <sz val="9"/>
            <rFont val="宋体"/>
            <family val="3"/>
            <charset val="134"/>
          </rPr>
          <t>chenjie:</t>
        </r>
        <r>
          <rPr>
            <sz val="9"/>
            <rFont val="宋体"/>
            <family val="3"/>
            <charset val="134"/>
          </rPr>
          <t xml:space="preserve">
处于非正常状态的在建工程项目应在备注栏标注在建工程的施工状况，如：“停建1年、季节性停建”等</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0500-000001000000}">
      <text>
        <r>
          <rPr>
            <b/>
            <sz val="9"/>
            <rFont val="宋体"/>
            <family val="3"/>
            <charset val="134"/>
          </rPr>
          <t>YlmF:</t>
        </r>
        <r>
          <rPr>
            <sz val="9"/>
            <rFont val="宋体"/>
            <family val="3"/>
            <charset val="134"/>
          </rPr>
          <t xml:space="preserve">
单击返回流动资产汇总表</t>
        </r>
      </text>
    </comment>
    <comment ref="B7" authorId="0" shapeId="0" xr:uid="{00000000-0006-0000-0500-000002000000}">
      <text>
        <r>
          <rPr>
            <b/>
            <sz val="9"/>
            <rFont val="宋体"/>
            <family val="3"/>
            <charset val="134"/>
          </rPr>
          <t>YlmF:</t>
        </r>
        <r>
          <rPr>
            <sz val="9"/>
            <rFont val="宋体"/>
            <family val="3"/>
            <charset val="134"/>
          </rPr>
          <t xml:space="preserve">
单击进入</t>
        </r>
      </text>
    </comment>
    <comment ref="B8" authorId="0" shapeId="0" xr:uid="{00000000-0006-0000-0500-000003000000}">
      <text>
        <r>
          <rPr>
            <b/>
            <sz val="9"/>
            <rFont val="宋体"/>
            <family val="3"/>
            <charset val="134"/>
          </rPr>
          <t>YlmF:</t>
        </r>
        <r>
          <rPr>
            <sz val="9"/>
            <rFont val="宋体"/>
            <family val="3"/>
            <charset val="134"/>
          </rPr>
          <t xml:space="preserve">
单击进入</t>
        </r>
      </text>
    </comment>
    <comment ref="B9" authorId="0" shapeId="0" xr:uid="{00000000-0006-0000-0500-000004000000}">
      <text>
        <r>
          <rPr>
            <b/>
            <sz val="9"/>
            <rFont val="宋体"/>
            <family val="3"/>
            <charset val="134"/>
          </rPr>
          <t>YlmF:</t>
        </r>
        <r>
          <rPr>
            <sz val="9"/>
            <rFont val="宋体"/>
            <family val="3"/>
            <charset val="134"/>
          </rPr>
          <t xml:space="preserve">
单击进入</t>
        </r>
      </text>
    </comment>
  </commentList>
</comments>
</file>

<file path=xl/comments40.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3E00-000001000000}">
      <text>
        <r>
          <rPr>
            <b/>
            <sz val="9"/>
            <rFont val="宋体"/>
            <family val="3"/>
            <charset val="134"/>
          </rPr>
          <t>YlmF:</t>
        </r>
        <r>
          <rPr>
            <sz val="9"/>
            <rFont val="宋体"/>
            <family val="3"/>
            <charset val="134"/>
          </rPr>
          <t xml:space="preserve">
单击返回非流动资产汇总表</t>
        </r>
      </text>
    </comment>
  </commentList>
</comments>
</file>

<file path=xl/comments4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3F00-000001000000}">
      <text>
        <r>
          <rPr>
            <b/>
            <sz val="9"/>
            <rFont val="宋体"/>
            <family val="3"/>
            <charset val="134"/>
          </rPr>
          <t>YlmF:</t>
        </r>
        <r>
          <rPr>
            <sz val="9"/>
            <rFont val="宋体"/>
            <family val="3"/>
            <charset val="134"/>
          </rPr>
          <t xml:space="preserve">
单击返回非流动资产汇总表</t>
        </r>
      </text>
    </comment>
  </commentList>
</comments>
</file>

<file path=xl/comments42.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000-000001000000}">
      <text>
        <r>
          <rPr>
            <b/>
            <sz val="9"/>
            <rFont val="宋体"/>
            <family val="3"/>
            <charset val="134"/>
          </rPr>
          <t>YlmF:</t>
        </r>
        <r>
          <rPr>
            <sz val="9"/>
            <rFont val="宋体"/>
            <family val="3"/>
            <charset val="134"/>
          </rPr>
          <t xml:space="preserve">
单击返回非流动资产汇总表</t>
        </r>
      </text>
    </comment>
  </commentList>
</comments>
</file>

<file path=xl/comments43.xml><?xml version="1.0" encoding="utf-8"?>
<comments xmlns="http://schemas.openxmlformats.org/spreadsheetml/2006/main" xmlns:mc="http://schemas.openxmlformats.org/markup-compatibility/2006" xmlns:xr="http://schemas.microsoft.com/office/spreadsheetml/2014/revision" mc:Ignorable="xr">
  <authors>
    <author>郑晓云</author>
  </authors>
  <commentList>
    <comment ref="R5" authorId="0" shapeId="0" xr:uid="{00000000-0006-0000-4100-000001000000}">
      <text>
        <r>
          <rPr>
            <b/>
            <sz val="9"/>
            <rFont val="宋体"/>
            <family val="3"/>
            <charset val="134"/>
          </rPr>
          <t>郑晓云:</t>
        </r>
        <r>
          <rPr>
            <sz val="9"/>
            <rFont val="宋体"/>
            <family val="3"/>
            <charset val="134"/>
          </rPr>
          <t xml:space="preserve">
正常在用、闲置、报废、盘亏</t>
        </r>
      </text>
    </comment>
  </commentList>
</comments>
</file>

<file path=xl/comments4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200-000001000000}">
      <text>
        <r>
          <rPr>
            <b/>
            <sz val="9"/>
            <rFont val="宋体"/>
            <family val="3"/>
            <charset val="134"/>
          </rPr>
          <t>YlmF:</t>
        </r>
        <r>
          <rPr>
            <sz val="9"/>
            <rFont val="宋体"/>
            <family val="3"/>
            <charset val="134"/>
          </rPr>
          <t xml:space="preserve">
单击返回非流动资产汇总表</t>
        </r>
      </text>
    </comment>
    <comment ref="B7" authorId="0" shapeId="0" xr:uid="{00000000-0006-0000-4200-000002000000}">
      <text>
        <r>
          <rPr>
            <b/>
            <sz val="9"/>
            <rFont val="宋体"/>
            <family val="3"/>
            <charset val="134"/>
          </rPr>
          <t>YlmF:</t>
        </r>
        <r>
          <rPr>
            <sz val="9"/>
            <rFont val="宋体"/>
            <family val="3"/>
            <charset val="134"/>
          </rPr>
          <t xml:space="preserve">
单击进入</t>
        </r>
      </text>
    </comment>
    <comment ref="B8" authorId="0" shapeId="0" xr:uid="{00000000-0006-0000-4200-000003000000}">
      <text>
        <r>
          <rPr>
            <b/>
            <sz val="9"/>
            <rFont val="宋体"/>
            <family val="3"/>
            <charset val="134"/>
          </rPr>
          <t>YlmF:</t>
        </r>
        <r>
          <rPr>
            <sz val="9"/>
            <rFont val="宋体"/>
            <family val="3"/>
            <charset val="134"/>
          </rPr>
          <t xml:space="preserve">
单击进入</t>
        </r>
      </text>
    </comment>
    <comment ref="B9" authorId="0" shapeId="0" xr:uid="{00000000-0006-0000-4200-000004000000}">
      <text>
        <r>
          <rPr>
            <b/>
            <sz val="9"/>
            <rFont val="宋体"/>
            <family val="3"/>
            <charset val="134"/>
          </rPr>
          <t>YlmF:</t>
        </r>
        <r>
          <rPr>
            <sz val="9"/>
            <rFont val="宋体"/>
            <family val="3"/>
            <charset val="134"/>
          </rPr>
          <t xml:space="preserve">
单击进入</t>
        </r>
      </text>
    </comment>
  </commentList>
</comments>
</file>

<file path=xl/comments45.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4300-000001000000}">
      <text>
        <r>
          <rPr>
            <b/>
            <sz val="9"/>
            <rFont val="宋体"/>
            <family val="3"/>
            <charset val="134"/>
          </rPr>
          <t>chenjie:</t>
        </r>
        <r>
          <rPr>
            <sz val="9"/>
            <rFont val="宋体"/>
            <family val="3"/>
            <charset val="134"/>
          </rPr>
          <t xml:space="preserve">
土地使用权证书的编号</t>
        </r>
      </text>
    </comment>
    <comment ref="D6" authorId="0" shapeId="0" xr:uid="{00000000-0006-0000-4300-000002000000}">
      <text>
        <r>
          <rPr>
            <b/>
            <sz val="9"/>
            <rFont val="宋体"/>
            <family val="3"/>
            <charset val="134"/>
          </rPr>
          <t>chenjie:</t>
        </r>
        <r>
          <rPr>
            <sz val="9"/>
            <rFont val="宋体"/>
            <family val="3"/>
            <charset val="134"/>
          </rPr>
          <t xml:space="preserve">
所填内容应与土地证记录相符</t>
        </r>
      </text>
    </comment>
    <comment ref="E6" authorId="0" shapeId="0" xr:uid="{00000000-0006-0000-4300-000003000000}">
      <text>
        <r>
          <rPr>
            <b/>
            <sz val="9"/>
            <rFont val="宋体"/>
            <family val="3"/>
            <charset val="134"/>
          </rPr>
          <t>chenjie:</t>
        </r>
        <r>
          <rPr>
            <sz val="9"/>
            <rFont val="宋体"/>
            <family val="3"/>
            <charset val="134"/>
          </rPr>
          <t xml:space="preserve">
所填内容应与土地证记录相符</t>
        </r>
      </text>
    </comment>
    <comment ref="F6" authorId="0" shapeId="0" xr:uid="{00000000-0006-0000-4300-000004000000}">
      <text>
        <r>
          <rPr>
            <b/>
            <sz val="9"/>
            <rFont val="宋体"/>
            <family val="3"/>
            <charset val="134"/>
          </rPr>
          <t>chenjie:</t>
        </r>
        <r>
          <rPr>
            <sz val="9"/>
            <rFont val="宋体"/>
            <family val="3"/>
            <charset val="134"/>
          </rPr>
          <t xml:space="preserve">
所填内容应与土地证记录相符</t>
        </r>
      </text>
    </comment>
    <comment ref="H6" authorId="0" shapeId="0" xr:uid="{00000000-0006-0000-4300-000005000000}">
      <text>
        <r>
          <rPr>
            <b/>
            <sz val="9"/>
            <rFont val="宋体"/>
            <family val="3"/>
            <charset val="134"/>
          </rPr>
          <t>chenjie:</t>
        </r>
        <r>
          <rPr>
            <sz val="9"/>
            <rFont val="宋体"/>
            <family val="3"/>
            <charset val="134"/>
          </rPr>
          <t xml:space="preserve">
所填内容应与土地证记录相符</t>
        </r>
      </text>
    </comment>
  </commentList>
</comments>
</file>

<file path=xl/comments46.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C6" authorId="0" shapeId="0" xr:uid="{00000000-0006-0000-4400-000001000000}">
      <text>
        <r>
          <rPr>
            <b/>
            <sz val="9"/>
            <rFont val="宋体"/>
            <family val="3"/>
            <charset val="134"/>
          </rPr>
          <t>chenjie:</t>
        </r>
        <r>
          <rPr>
            <sz val="9"/>
            <rFont val="宋体"/>
            <family val="3"/>
            <charset val="134"/>
          </rPr>
          <t xml:space="preserve">
土地使用权证书的编号</t>
        </r>
      </text>
    </comment>
    <comment ref="E6" authorId="0" shapeId="0" xr:uid="{00000000-0006-0000-4400-000002000000}">
      <text>
        <r>
          <rPr>
            <b/>
            <sz val="9"/>
            <rFont val="宋体"/>
            <family val="3"/>
            <charset val="134"/>
          </rPr>
          <t>chenjie:</t>
        </r>
        <r>
          <rPr>
            <sz val="9"/>
            <rFont val="宋体"/>
            <family val="3"/>
            <charset val="134"/>
          </rPr>
          <t xml:space="preserve">
所填内容应与土地证记录相符</t>
        </r>
      </text>
    </comment>
    <comment ref="F6" authorId="0" shapeId="0" xr:uid="{00000000-0006-0000-4400-000003000000}">
      <text>
        <r>
          <rPr>
            <b/>
            <sz val="9"/>
            <rFont val="宋体"/>
            <family val="3"/>
            <charset val="134"/>
          </rPr>
          <t>chenjie:</t>
        </r>
        <r>
          <rPr>
            <sz val="9"/>
            <rFont val="宋体"/>
            <family val="3"/>
            <charset val="134"/>
          </rPr>
          <t xml:space="preserve">
所填内容应与土地证记录相符</t>
        </r>
      </text>
    </comment>
  </commentList>
</comments>
</file>

<file path=xl/comments47.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600-000001000000}">
      <text>
        <r>
          <rPr>
            <b/>
            <sz val="9"/>
            <rFont val="宋体"/>
            <family val="3"/>
            <charset val="134"/>
          </rPr>
          <t>YlmF:</t>
        </r>
        <r>
          <rPr>
            <sz val="9"/>
            <rFont val="宋体"/>
            <family val="3"/>
            <charset val="134"/>
          </rPr>
          <t xml:space="preserve">
单击返回非流动资产汇总表</t>
        </r>
      </text>
    </comment>
  </commentList>
</comments>
</file>

<file path=xl/comments48.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4700-000001000000}">
      <text>
        <r>
          <rPr>
            <b/>
            <sz val="9"/>
            <rFont val="宋体"/>
            <family val="3"/>
            <charset val="134"/>
          </rPr>
          <t>YlmF:</t>
        </r>
        <r>
          <rPr>
            <sz val="9"/>
            <rFont val="宋体"/>
            <family val="3"/>
            <charset val="134"/>
          </rPr>
          <t xml:space="preserve">
单击返回非流动资产汇总表</t>
        </r>
      </text>
    </comment>
    <comment ref="B6" authorId="1" shapeId="0" xr:uid="{00000000-0006-0000-4700-000002000000}">
      <text>
        <r>
          <rPr>
            <b/>
            <sz val="9"/>
            <rFont val="宋体"/>
            <family val="3"/>
            <charset val="134"/>
          </rPr>
          <t>chenjie:</t>
        </r>
        <r>
          <rPr>
            <sz val="9"/>
            <rFont val="宋体"/>
            <family val="3"/>
            <charset val="134"/>
          </rPr>
          <t xml:space="preserve">
如：“</t>
        </r>
        <r>
          <rPr>
            <sz val="9"/>
            <rFont val="Times New Roman"/>
            <family val="1"/>
          </rPr>
          <t>××</t>
        </r>
        <r>
          <rPr>
            <sz val="9"/>
            <rFont val="宋体"/>
            <family val="3"/>
            <charset val="134"/>
          </rPr>
          <t>专利权”、“</t>
        </r>
        <r>
          <rPr>
            <sz val="9"/>
            <rFont val="Times New Roman"/>
            <family val="1"/>
          </rPr>
          <t>××</t>
        </r>
        <r>
          <rPr>
            <sz val="9"/>
            <rFont val="宋体"/>
            <family val="3"/>
            <charset val="134"/>
          </rPr>
          <t>软件”等</t>
        </r>
      </text>
    </comment>
    <comment ref="H6" authorId="1" shapeId="0" xr:uid="{00000000-0006-0000-4700-000003000000}">
      <text>
        <r>
          <rPr>
            <b/>
            <sz val="9"/>
            <rFont val="宋体"/>
            <family val="3"/>
            <charset val="134"/>
          </rPr>
          <t>chenjie:</t>
        </r>
        <r>
          <rPr>
            <sz val="9"/>
            <rFont val="宋体"/>
            <family val="3"/>
            <charset val="134"/>
          </rPr>
          <t xml:space="preserve">
企业实际拥有但基准日未入帐的不应填入本表</t>
        </r>
      </text>
    </comment>
  </commentList>
</comments>
</file>

<file path=xl/comments49.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4800-000001000000}">
      <text>
        <r>
          <rPr>
            <b/>
            <sz val="9"/>
            <rFont val="宋体"/>
            <family val="3"/>
            <charset val="134"/>
          </rPr>
          <t>YlmF:</t>
        </r>
        <r>
          <rPr>
            <sz val="9"/>
            <rFont val="宋体"/>
            <family val="3"/>
            <charset val="134"/>
          </rPr>
          <t xml:space="preserve">
单击返回非流动资产汇总表</t>
        </r>
      </text>
    </comment>
    <comment ref="B6" authorId="1" shapeId="0" xr:uid="{00000000-0006-0000-4800-000002000000}">
      <text>
        <r>
          <rPr>
            <b/>
            <sz val="9"/>
            <rFont val="宋体"/>
            <family val="3"/>
            <charset val="134"/>
          </rPr>
          <t>chenjie:</t>
        </r>
        <r>
          <rPr>
            <sz val="9"/>
            <rFont val="宋体"/>
            <family val="3"/>
            <charset val="134"/>
          </rPr>
          <t xml:space="preserve">
指摊销期在1年以上的各种费用。如“</t>
        </r>
        <r>
          <rPr>
            <sz val="9"/>
            <rFont val="Times New Roman"/>
            <family val="1"/>
          </rPr>
          <t>××</t>
        </r>
        <r>
          <rPr>
            <sz val="9"/>
            <rFont val="宋体"/>
            <family val="3"/>
            <charset val="134"/>
          </rPr>
          <t>租入资产改良款”、“</t>
        </r>
        <r>
          <rPr>
            <sz val="9"/>
            <rFont val="Times New Roman"/>
            <family val="1"/>
          </rPr>
          <t>××</t>
        </r>
        <r>
          <rPr>
            <sz val="9"/>
            <rFont val="宋体"/>
            <family val="3"/>
            <charset val="134"/>
          </rPr>
          <t>资产大修费用“等。若填表单位开办费在本科目核算，则除按要求填写本表外，应参照开办费清查评估明细表的要求在备注栏注明费用包括的计提内容和相应金额，或附专项说明亦可。</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0900-000001000000}">
      <text>
        <r>
          <rPr>
            <b/>
            <sz val="9"/>
            <rFont val="宋体"/>
            <family val="3"/>
            <charset val="134"/>
          </rPr>
          <t>YlmF:</t>
        </r>
        <r>
          <rPr>
            <sz val="9"/>
            <rFont val="宋体"/>
            <family val="3"/>
            <charset val="134"/>
          </rPr>
          <t xml:space="preserve">
单击返回流动资产汇总表</t>
        </r>
      </text>
    </comment>
    <comment ref="B7" authorId="0" shapeId="0" xr:uid="{00000000-0006-0000-0900-000002000000}">
      <text>
        <r>
          <rPr>
            <b/>
            <sz val="9"/>
            <rFont val="宋体"/>
            <family val="3"/>
            <charset val="134"/>
          </rPr>
          <t>YlmF:</t>
        </r>
        <r>
          <rPr>
            <sz val="9"/>
            <rFont val="宋体"/>
            <family val="3"/>
            <charset val="134"/>
          </rPr>
          <t xml:space="preserve">
单击进入</t>
        </r>
      </text>
    </comment>
    <comment ref="B8" authorId="0" shapeId="0" xr:uid="{00000000-0006-0000-0900-000003000000}">
      <text>
        <r>
          <rPr>
            <b/>
            <sz val="9"/>
            <rFont val="宋体"/>
            <family val="3"/>
            <charset val="134"/>
          </rPr>
          <t>YlmF:</t>
        </r>
        <r>
          <rPr>
            <sz val="9"/>
            <rFont val="宋体"/>
            <family val="3"/>
            <charset val="134"/>
          </rPr>
          <t xml:space="preserve">
单击进入</t>
        </r>
      </text>
    </comment>
    <comment ref="B9" authorId="0" shapeId="0" xr:uid="{00000000-0006-0000-0900-000004000000}">
      <text>
        <r>
          <rPr>
            <b/>
            <sz val="9"/>
            <rFont val="宋体"/>
            <family val="3"/>
            <charset val="134"/>
          </rPr>
          <t>YlmF:</t>
        </r>
        <r>
          <rPr>
            <sz val="9"/>
            <rFont val="宋体"/>
            <family val="3"/>
            <charset val="134"/>
          </rPr>
          <t xml:space="preserve">
单击进入</t>
        </r>
      </text>
    </comment>
  </commentList>
</comments>
</file>

<file path=xl/comments50.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900-000001000000}">
      <text>
        <r>
          <rPr>
            <b/>
            <sz val="9"/>
            <rFont val="宋体"/>
            <family val="3"/>
            <charset val="134"/>
          </rPr>
          <t>YlmF:</t>
        </r>
        <r>
          <rPr>
            <sz val="9"/>
            <rFont val="宋体"/>
            <family val="3"/>
            <charset val="134"/>
          </rPr>
          <t xml:space="preserve">
单击返回非流动资产汇总表</t>
        </r>
      </text>
    </comment>
  </commentList>
</comments>
</file>

<file path=xl/comments51.xml><?xml version="1.0" encoding="utf-8"?>
<comments xmlns="http://schemas.openxmlformats.org/spreadsheetml/2006/main" xmlns:mc="http://schemas.openxmlformats.org/markup-compatibility/2006" xmlns:xr="http://schemas.microsoft.com/office/spreadsheetml/2014/revision" mc:Ignorable="xr">
  <authors>
    <author>YlmF</author>
    <author>郑晓云</author>
    <author>chenjie</author>
  </authors>
  <commentList>
    <comment ref="A1" authorId="0" shapeId="0" xr:uid="{00000000-0006-0000-4A00-000001000000}">
      <text>
        <r>
          <rPr>
            <b/>
            <sz val="9"/>
            <rFont val="宋体"/>
            <family val="3"/>
            <charset val="134"/>
          </rPr>
          <t>YlmF:</t>
        </r>
        <r>
          <rPr>
            <sz val="9"/>
            <rFont val="宋体"/>
            <family val="3"/>
            <charset val="134"/>
          </rPr>
          <t xml:space="preserve">
单击返回非流动资产汇总表</t>
        </r>
      </text>
    </comment>
    <comment ref="O5" authorId="1" shapeId="0" xr:uid="{00000000-0006-0000-4A00-000002000000}">
      <text>
        <r>
          <rPr>
            <b/>
            <sz val="9"/>
            <rFont val="宋体"/>
            <family val="3"/>
            <charset val="134"/>
          </rPr>
          <t>郑晓云:</t>
        </r>
        <r>
          <rPr>
            <sz val="9"/>
            <rFont val="宋体"/>
            <family val="3"/>
            <charset val="134"/>
          </rPr>
          <t xml:space="preserve">
正常在用、闲置、报废、盘亏</t>
        </r>
      </text>
    </comment>
    <comment ref="P6" authorId="2" shapeId="0" xr:uid="{00000000-0006-0000-4A00-000003000000}">
      <text>
        <r>
          <rPr>
            <b/>
            <sz val="9"/>
            <rFont val="宋体"/>
            <family val="3"/>
            <charset val="134"/>
          </rPr>
          <t>chenjie:</t>
        </r>
        <r>
          <rPr>
            <sz val="9"/>
            <rFont val="宋体"/>
            <family val="3"/>
            <charset val="134"/>
          </rPr>
          <t xml:space="preserve">
金额较大的项目，在备注栏注明其内容或附说明该项资产的内容和价值构成的专项说明。</t>
        </r>
      </text>
    </comment>
  </commentList>
</comments>
</file>

<file path=xl/comments52.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B00-000001000000}">
      <text>
        <r>
          <rPr>
            <b/>
            <sz val="9"/>
            <rFont val="宋体"/>
            <family val="3"/>
            <charset val="134"/>
          </rPr>
          <t>YlmF:</t>
        </r>
        <r>
          <rPr>
            <sz val="9"/>
            <rFont val="宋体"/>
            <family val="3"/>
            <charset val="134"/>
          </rPr>
          <t xml:space="preserve">
单击返回分类汇总表</t>
        </r>
      </text>
    </comment>
    <comment ref="B7" authorId="0" shapeId="0" xr:uid="{00000000-0006-0000-4B00-000002000000}">
      <text>
        <r>
          <rPr>
            <b/>
            <sz val="9"/>
            <rFont val="宋体"/>
            <family val="3"/>
            <charset val="134"/>
          </rPr>
          <t>YlmF:</t>
        </r>
        <r>
          <rPr>
            <sz val="9"/>
            <rFont val="宋体"/>
            <family val="3"/>
            <charset val="134"/>
          </rPr>
          <t xml:space="preserve">
单击进入</t>
        </r>
      </text>
    </comment>
    <comment ref="B8" authorId="0" shapeId="0" xr:uid="{00000000-0006-0000-4B00-000003000000}">
      <text>
        <r>
          <rPr>
            <b/>
            <sz val="9"/>
            <rFont val="宋体"/>
            <family val="3"/>
            <charset val="134"/>
          </rPr>
          <t>YlmF:</t>
        </r>
        <r>
          <rPr>
            <sz val="9"/>
            <rFont val="宋体"/>
            <family val="3"/>
            <charset val="134"/>
          </rPr>
          <t xml:space="preserve">
单击进入</t>
        </r>
      </text>
    </comment>
    <comment ref="B10" authorId="0" shapeId="0" xr:uid="{00000000-0006-0000-4B00-000004000000}">
      <text>
        <r>
          <rPr>
            <b/>
            <sz val="9"/>
            <rFont val="宋体"/>
            <family val="3"/>
            <charset val="134"/>
          </rPr>
          <t>YlmF:</t>
        </r>
        <r>
          <rPr>
            <sz val="9"/>
            <rFont val="宋体"/>
            <family val="3"/>
            <charset val="134"/>
          </rPr>
          <t xml:space="preserve">
单击进入</t>
        </r>
      </text>
    </comment>
    <comment ref="B11" authorId="0" shapeId="0" xr:uid="{00000000-0006-0000-4B00-000005000000}">
      <text>
        <r>
          <rPr>
            <b/>
            <sz val="9"/>
            <rFont val="宋体"/>
            <family val="3"/>
            <charset val="134"/>
          </rPr>
          <t>YlmF:</t>
        </r>
        <r>
          <rPr>
            <sz val="9"/>
            <rFont val="宋体"/>
            <family val="3"/>
            <charset val="134"/>
          </rPr>
          <t xml:space="preserve">
单击进入</t>
        </r>
      </text>
    </comment>
    <comment ref="B12" authorId="0" shapeId="0" xr:uid="{00000000-0006-0000-4B00-000006000000}">
      <text>
        <r>
          <rPr>
            <b/>
            <sz val="9"/>
            <rFont val="宋体"/>
            <family val="3"/>
            <charset val="134"/>
          </rPr>
          <t>YlmF:</t>
        </r>
        <r>
          <rPr>
            <sz val="9"/>
            <rFont val="宋体"/>
            <family val="3"/>
            <charset val="134"/>
          </rPr>
          <t xml:space="preserve">
单击进入</t>
        </r>
      </text>
    </comment>
    <comment ref="B14" authorId="0" shapeId="0" xr:uid="{00000000-0006-0000-4B00-000007000000}">
      <text>
        <r>
          <rPr>
            <b/>
            <sz val="9"/>
            <rFont val="宋体"/>
            <family val="3"/>
            <charset val="134"/>
          </rPr>
          <t>YlmF:</t>
        </r>
        <r>
          <rPr>
            <sz val="9"/>
            <rFont val="宋体"/>
            <family val="3"/>
            <charset val="134"/>
          </rPr>
          <t xml:space="preserve">
单击进入</t>
        </r>
      </text>
    </comment>
    <comment ref="B15" authorId="0" shapeId="0" xr:uid="{00000000-0006-0000-4B00-000008000000}">
      <text>
        <r>
          <rPr>
            <b/>
            <sz val="9"/>
            <rFont val="宋体"/>
            <family val="3"/>
            <charset val="134"/>
          </rPr>
          <t>YlmF:</t>
        </r>
        <r>
          <rPr>
            <sz val="9"/>
            <rFont val="宋体"/>
            <family val="3"/>
            <charset val="134"/>
          </rPr>
          <t xml:space="preserve">
单击进入</t>
        </r>
      </text>
    </comment>
    <comment ref="B16" authorId="0" shapeId="0" xr:uid="{00000000-0006-0000-4B00-000009000000}">
      <text>
        <r>
          <rPr>
            <b/>
            <sz val="9"/>
            <rFont val="宋体"/>
            <family val="3"/>
            <charset val="134"/>
          </rPr>
          <t>YlmF:</t>
        </r>
        <r>
          <rPr>
            <sz val="9"/>
            <rFont val="宋体"/>
            <family val="3"/>
            <charset val="134"/>
          </rPr>
          <t xml:space="preserve">
单击进入</t>
        </r>
      </text>
    </comment>
    <comment ref="B18" authorId="0" shapeId="0" xr:uid="{00000000-0006-0000-4B00-00000A000000}">
      <text>
        <r>
          <rPr>
            <b/>
            <sz val="9"/>
            <rFont val="宋体"/>
            <family val="3"/>
            <charset val="134"/>
          </rPr>
          <t>YlmF:</t>
        </r>
        <r>
          <rPr>
            <sz val="9"/>
            <rFont val="宋体"/>
            <family val="3"/>
            <charset val="134"/>
          </rPr>
          <t xml:space="preserve">
单击进入</t>
        </r>
      </text>
    </comment>
    <comment ref="B19" authorId="0" shapeId="0" xr:uid="{00000000-0006-0000-4B00-00000B000000}">
      <text>
        <r>
          <rPr>
            <b/>
            <sz val="9"/>
            <rFont val="宋体"/>
            <family val="3"/>
            <charset val="134"/>
          </rPr>
          <t>YlmF:</t>
        </r>
        <r>
          <rPr>
            <sz val="9"/>
            <rFont val="宋体"/>
            <family val="3"/>
            <charset val="134"/>
          </rPr>
          <t xml:space="preserve">
单击进入</t>
        </r>
      </text>
    </comment>
  </commentList>
</comments>
</file>

<file path=xl/comments53.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4C00-000001000000}">
      <text>
        <r>
          <rPr>
            <b/>
            <sz val="9"/>
            <rFont val="宋体"/>
            <family val="3"/>
            <charset val="134"/>
          </rPr>
          <t>YlmF:</t>
        </r>
        <r>
          <rPr>
            <sz val="9"/>
            <rFont val="宋体"/>
            <family val="3"/>
            <charset val="134"/>
          </rPr>
          <t xml:space="preserve">
单击返回流动负债汇总表</t>
        </r>
      </text>
    </comment>
    <comment ref="B6" authorId="1" shapeId="0" xr:uid="{00000000-0006-0000-4C00-000002000000}">
      <text>
        <r>
          <rPr>
            <b/>
            <sz val="9"/>
            <rFont val="宋体"/>
            <family val="3"/>
            <charset val="134"/>
          </rPr>
          <t>chenjie:</t>
        </r>
        <r>
          <rPr>
            <sz val="9"/>
            <rFont val="宋体"/>
            <family val="3"/>
            <charset val="134"/>
          </rPr>
          <t xml:space="preserve">
填全称</t>
        </r>
      </text>
    </comment>
    <comment ref="C6" authorId="1" shapeId="0" xr:uid="{00000000-0006-0000-4C00-000003000000}">
      <text>
        <r>
          <rPr>
            <b/>
            <sz val="9"/>
            <rFont val="宋体"/>
            <family val="3"/>
            <charset val="134"/>
          </rPr>
          <t>chenjie:</t>
        </r>
        <r>
          <rPr>
            <sz val="9"/>
            <rFont val="宋体"/>
            <family val="3"/>
            <charset val="134"/>
          </rPr>
          <t xml:space="preserve">
指借款合同规定的借款启始日，填列到日</t>
        </r>
      </text>
    </comment>
    <comment ref="D6" authorId="1" shapeId="0" xr:uid="{00000000-0006-0000-4C00-000004000000}">
      <text>
        <r>
          <rPr>
            <b/>
            <sz val="9"/>
            <rFont val="宋体"/>
            <family val="3"/>
            <charset val="134"/>
          </rPr>
          <t>chenjie:</t>
        </r>
        <r>
          <rPr>
            <sz val="9"/>
            <rFont val="宋体"/>
            <family val="3"/>
            <charset val="134"/>
          </rPr>
          <t xml:space="preserve">
与借款合同规定到期日应一致</t>
        </r>
      </text>
    </comment>
    <comment ref="E6" authorId="1" shapeId="0" xr:uid="{00000000-0006-0000-4C00-000005000000}">
      <text>
        <r>
          <rPr>
            <b/>
            <sz val="9"/>
            <rFont val="宋体"/>
            <family val="3"/>
            <charset val="134"/>
          </rPr>
          <t>chenjie:</t>
        </r>
        <r>
          <rPr>
            <sz val="9"/>
            <rFont val="宋体"/>
            <family val="3"/>
            <charset val="134"/>
          </rPr>
          <t xml:space="preserve">
与借款合同规定利率应一致</t>
        </r>
      </text>
    </comment>
    <comment ref="K6" authorId="1" shapeId="0" xr:uid="{00000000-0006-0000-4C00-000006000000}">
      <text>
        <r>
          <rPr>
            <b/>
            <sz val="9"/>
            <rFont val="宋体"/>
            <family val="3"/>
            <charset val="134"/>
          </rPr>
          <t>chenjie:</t>
        </r>
        <r>
          <rPr>
            <sz val="9"/>
            <rFont val="宋体"/>
            <family val="3"/>
            <charset val="134"/>
          </rPr>
          <t xml:space="preserve">
标明（或附专项说明）借款的用途、担保条件（信用担保、资产抵押或质押等）、借款利息计提及支付情况（请准确说明利息计提、支付到哪一天）。</t>
        </r>
      </text>
    </comment>
  </commentList>
</comments>
</file>

<file path=xl/comments5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4D00-000001000000}">
      <text>
        <r>
          <rPr>
            <b/>
            <sz val="9"/>
            <rFont val="宋体"/>
            <family val="3"/>
            <charset val="134"/>
          </rPr>
          <t>YlmF:</t>
        </r>
        <r>
          <rPr>
            <sz val="9"/>
            <rFont val="宋体"/>
            <family val="3"/>
            <charset val="134"/>
          </rPr>
          <t xml:space="preserve">
单击返回流动负债汇总表</t>
        </r>
      </text>
    </comment>
  </commentList>
</comments>
</file>

<file path=xl/comments55.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4E00-000001000000}">
      <text>
        <r>
          <rPr>
            <b/>
            <sz val="9"/>
            <rFont val="宋体"/>
            <family val="3"/>
            <charset val="134"/>
          </rPr>
          <t>chenjie:</t>
        </r>
        <r>
          <rPr>
            <sz val="9"/>
            <rFont val="宋体"/>
            <family val="3"/>
            <charset val="134"/>
          </rPr>
          <t xml:space="preserve">
填列全称</t>
        </r>
      </text>
    </comment>
    <comment ref="C6" authorId="0" shapeId="0" xr:uid="{00000000-0006-0000-4E00-000002000000}">
      <text>
        <r>
          <rPr>
            <sz val="9"/>
            <rFont val="宋体"/>
            <family val="3"/>
            <charset val="134"/>
          </rPr>
          <t>如：上投摩根内需动力</t>
        </r>
      </text>
    </comment>
    <comment ref="D6" authorId="0" shapeId="0" xr:uid="{00000000-0006-0000-4E00-000003000000}">
      <text>
        <r>
          <rPr>
            <b/>
            <sz val="9"/>
            <rFont val="宋体"/>
            <family val="3"/>
            <charset val="134"/>
          </rPr>
          <t>开放式、封闭式等</t>
        </r>
      </text>
    </comment>
    <comment ref="E6" authorId="0" shapeId="0" xr:uid="{00000000-0006-0000-4E00-000004000000}">
      <text>
        <r>
          <rPr>
            <b/>
            <sz val="9"/>
            <rFont val="宋体"/>
            <family val="3"/>
            <charset val="134"/>
          </rPr>
          <t>chenjie:</t>
        </r>
        <r>
          <rPr>
            <sz val="9"/>
            <rFont val="宋体"/>
            <family val="3"/>
            <charset val="134"/>
          </rPr>
          <t xml:space="preserve">
购买日</t>
        </r>
      </text>
    </comment>
  </commentList>
</comments>
</file>

<file path=xl/comments56.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4F00-000001000000}">
      <text>
        <r>
          <rPr>
            <b/>
            <sz val="9"/>
            <rFont val="宋体"/>
            <family val="3"/>
            <charset val="134"/>
          </rPr>
          <t>YlmF:</t>
        </r>
        <r>
          <rPr>
            <sz val="9"/>
            <rFont val="宋体"/>
            <family val="3"/>
            <charset val="134"/>
          </rPr>
          <t xml:space="preserve">
单击返回流动负债汇总表</t>
        </r>
      </text>
    </comment>
    <comment ref="H6" authorId="1" shapeId="0" xr:uid="{00000000-0006-0000-4F00-000002000000}">
      <text>
        <r>
          <rPr>
            <b/>
            <sz val="9"/>
            <rFont val="宋体"/>
            <family val="3"/>
            <charset val="134"/>
          </rPr>
          <t>chenjie:</t>
        </r>
        <r>
          <rPr>
            <sz val="9"/>
            <rFont val="宋体"/>
            <family val="3"/>
            <charset val="134"/>
          </rPr>
          <t xml:space="preserve">
1）债权单位为关联方、总公司内部或本公司内部单位的，应在备注栏注明“关联方”、“总公司内部”“内部单位”；2） 涉诉款项应在备注中标明；3）评估基准日后已付款的项目，应注明日期。如“2002年7月4日付款”；4）已到期尚未支付的，需简要说明原因。</t>
        </r>
      </text>
    </comment>
  </commentList>
</comments>
</file>

<file path=xl/comments57.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5000-000001000000}">
      <text>
        <r>
          <rPr>
            <b/>
            <sz val="9"/>
            <rFont val="宋体"/>
            <family val="3"/>
            <charset val="134"/>
          </rPr>
          <t>YlmF:</t>
        </r>
        <r>
          <rPr>
            <sz val="9"/>
            <rFont val="宋体"/>
            <family val="3"/>
            <charset val="134"/>
          </rPr>
          <t xml:space="preserve">
单击返回流动负债汇总表</t>
        </r>
      </text>
    </comment>
    <comment ref="C6" authorId="1" shapeId="0" xr:uid="{00000000-0006-0000-5000-000002000000}">
      <text>
        <r>
          <rPr>
            <b/>
            <sz val="9"/>
            <rFont val="宋体"/>
            <family val="3"/>
            <charset val="134"/>
          </rPr>
          <t>chenjie:</t>
        </r>
        <r>
          <rPr>
            <sz val="9"/>
            <rFont val="宋体"/>
            <family val="3"/>
            <charset val="134"/>
          </rPr>
          <t xml:space="preserve">
填列最后一笔贷方发生额的日期；
日期填写形式(半角状态下)如：2002.6又如2001.11</t>
        </r>
      </text>
    </comment>
    <comment ref="D6" authorId="1" shapeId="0" xr:uid="{00000000-0006-0000-5000-000003000000}">
      <text>
        <r>
          <rPr>
            <b/>
            <sz val="9"/>
            <rFont val="宋体"/>
            <family val="3"/>
            <charset val="134"/>
          </rPr>
          <t>chenjie:</t>
        </r>
        <r>
          <rPr>
            <sz val="9"/>
            <rFont val="宋体"/>
            <family val="3"/>
            <charset val="134"/>
          </rPr>
          <t xml:space="preserve">
如：“购油款”等</t>
        </r>
      </text>
    </comment>
    <comment ref="P6" authorId="1" shapeId="0" xr:uid="{00000000-0006-0000-5000-000004000000}">
      <text>
        <r>
          <rPr>
            <b/>
            <sz val="9"/>
            <rFont val="宋体"/>
            <family val="3"/>
            <charset val="134"/>
          </rPr>
          <t>chenjie:</t>
        </r>
        <r>
          <rPr>
            <sz val="9"/>
            <rFont val="宋体"/>
            <family val="3"/>
            <charset val="134"/>
          </rPr>
          <t xml:space="preserve">
1）债权单位为关联方、总公司内部或本公司内部单位的，应在备注栏注明“关联方”、“总公司内部”“内部单位”；2） 涉诉款项应在备注中标明；3）评估基准日后已付款的项目，应注明日期。如“2002年7月4日付款”；4）其他填表单位认为应说明的事项</t>
        </r>
      </text>
    </comment>
  </commentList>
</comments>
</file>

<file path=xl/comments58.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100-000001000000}">
      <text>
        <r>
          <rPr>
            <b/>
            <sz val="9"/>
            <rFont val="宋体"/>
            <family val="3"/>
            <charset val="134"/>
          </rPr>
          <t>YlmF:</t>
        </r>
        <r>
          <rPr>
            <sz val="9"/>
            <rFont val="宋体"/>
            <family val="3"/>
            <charset val="134"/>
          </rPr>
          <t xml:space="preserve">
单击返回流动负债汇总表</t>
        </r>
      </text>
    </comment>
  </commentList>
</comments>
</file>

<file path=xl/comments59.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200-000001000000}">
      <text>
        <r>
          <rPr>
            <b/>
            <sz val="9"/>
            <rFont val="宋体"/>
            <family val="3"/>
            <charset val="134"/>
          </rPr>
          <t>YlmF:</t>
        </r>
        <r>
          <rPr>
            <sz val="9"/>
            <rFont val="宋体"/>
            <family val="3"/>
            <charset val="134"/>
          </rPr>
          <t xml:space="preserve">
单击返回流动资产汇总表</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0B00-000001000000}">
      <text>
        <r>
          <rPr>
            <b/>
            <sz val="9"/>
            <rFont val="宋体"/>
            <family val="3"/>
            <charset val="134"/>
          </rPr>
          <t>chenjie:</t>
        </r>
        <r>
          <rPr>
            <sz val="9"/>
            <rFont val="宋体"/>
            <family val="3"/>
            <charset val="134"/>
          </rPr>
          <t xml:space="preserve">
填列全称</t>
        </r>
      </text>
    </comment>
    <comment ref="C6" authorId="0" shapeId="0" xr:uid="{00000000-0006-0000-0B00-000002000000}">
      <text>
        <r>
          <rPr>
            <b/>
            <sz val="9"/>
            <rFont val="宋体"/>
            <family val="3"/>
            <charset val="134"/>
          </rPr>
          <t>chenjie:</t>
        </r>
        <r>
          <rPr>
            <sz val="9"/>
            <rFont val="宋体"/>
            <family val="3"/>
            <charset val="134"/>
          </rPr>
          <t xml:space="preserve">
如：国库券、电力债券
    ＊＊公司债券</t>
        </r>
      </text>
    </comment>
  </commentList>
</comments>
</file>

<file path=xl/comments60.xml><?xml version="1.0" encoding="utf-8"?>
<comments xmlns="http://schemas.openxmlformats.org/spreadsheetml/2006/main" xmlns:mc="http://schemas.openxmlformats.org/markup-compatibility/2006" xmlns:xr="http://schemas.microsoft.com/office/spreadsheetml/2014/revision" mc:Ignorable="xr">
  <authors>
    <author>YlmF</author>
    <author>chenjie</author>
  </authors>
  <commentList>
    <comment ref="A1" authorId="0" shapeId="0" xr:uid="{00000000-0006-0000-5300-000001000000}">
      <text>
        <r>
          <rPr>
            <b/>
            <sz val="9"/>
            <rFont val="宋体"/>
            <family val="3"/>
            <charset val="134"/>
          </rPr>
          <t>YlmF:</t>
        </r>
        <r>
          <rPr>
            <sz val="9"/>
            <rFont val="宋体"/>
            <family val="3"/>
            <charset val="134"/>
          </rPr>
          <t xml:space="preserve">
单击返回流动负债汇总表</t>
        </r>
      </text>
    </comment>
    <comment ref="F6" authorId="1" shapeId="0" xr:uid="{00000000-0006-0000-5300-000002000000}">
      <text>
        <r>
          <rPr>
            <b/>
            <sz val="9"/>
            <rFont val="宋体"/>
            <family val="3"/>
            <charset val="134"/>
          </rPr>
          <t>chenjie:</t>
        </r>
        <r>
          <rPr>
            <sz val="9"/>
            <rFont val="宋体"/>
            <family val="3"/>
            <charset val="134"/>
          </rPr>
          <t xml:space="preserve">
备注中应注明计提依据（如：工效挂钩批准额度</t>
        </r>
        <r>
          <rPr>
            <sz val="9"/>
            <rFont val="Times New Roman"/>
            <family val="1"/>
          </rPr>
          <t>×××</t>
        </r>
        <r>
          <rPr>
            <sz val="9"/>
            <rFont val="宋体"/>
            <family val="3"/>
            <charset val="134"/>
          </rPr>
          <t>万元／年）及基准日应付工资帐面余额的滚存期间。</t>
        </r>
      </text>
    </comment>
  </commentList>
</comments>
</file>

<file path=xl/comments6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400-000001000000}">
      <text>
        <r>
          <rPr>
            <b/>
            <sz val="9"/>
            <rFont val="宋体"/>
            <family val="3"/>
            <charset val="134"/>
          </rPr>
          <t>YlmF:</t>
        </r>
        <r>
          <rPr>
            <sz val="9"/>
            <rFont val="宋体"/>
            <family val="3"/>
            <charset val="134"/>
          </rPr>
          <t xml:space="preserve">
单击返回流动负债汇总表</t>
        </r>
      </text>
    </comment>
  </commentList>
</comments>
</file>

<file path=xl/comments62.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500-000001000000}">
      <text>
        <r>
          <rPr>
            <b/>
            <sz val="9"/>
            <rFont val="宋体"/>
            <family val="3"/>
            <charset val="134"/>
          </rPr>
          <t>YlmF:</t>
        </r>
        <r>
          <rPr>
            <sz val="9"/>
            <rFont val="宋体"/>
            <family val="3"/>
            <charset val="134"/>
          </rPr>
          <t xml:space="preserve">
单击返回流动资产汇总表</t>
        </r>
      </text>
    </comment>
    <comment ref="B7" authorId="0" shapeId="0" xr:uid="{00000000-0006-0000-5500-000002000000}">
      <text>
        <r>
          <rPr>
            <b/>
            <sz val="9"/>
            <rFont val="宋体"/>
            <family val="3"/>
            <charset val="134"/>
          </rPr>
          <t>YlmF:</t>
        </r>
        <r>
          <rPr>
            <sz val="9"/>
            <rFont val="宋体"/>
            <family val="3"/>
            <charset val="134"/>
          </rPr>
          <t xml:space="preserve">
单击进入</t>
        </r>
      </text>
    </comment>
    <comment ref="B8" authorId="0" shapeId="0" xr:uid="{00000000-0006-0000-5500-000003000000}">
      <text>
        <r>
          <rPr>
            <b/>
            <sz val="9"/>
            <rFont val="宋体"/>
            <family val="3"/>
            <charset val="134"/>
          </rPr>
          <t>YlmF:</t>
        </r>
        <r>
          <rPr>
            <sz val="9"/>
            <rFont val="宋体"/>
            <family val="3"/>
            <charset val="134"/>
          </rPr>
          <t xml:space="preserve">
单击进入</t>
        </r>
      </text>
    </comment>
    <comment ref="B9" authorId="0" shapeId="0" xr:uid="{00000000-0006-0000-5500-000004000000}">
      <text>
        <r>
          <rPr>
            <b/>
            <sz val="9"/>
            <rFont val="宋体"/>
            <family val="3"/>
            <charset val="134"/>
          </rPr>
          <t>YlmF:</t>
        </r>
        <r>
          <rPr>
            <sz val="9"/>
            <rFont val="宋体"/>
            <family val="3"/>
            <charset val="134"/>
          </rPr>
          <t xml:space="preserve">
单击进入</t>
        </r>
      </text>
    </comment>
  </commentList>
</comments>
</file>

<file path=xl/comments63.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600-000001000000}">
      <text>
        <r>
          <rPr>
            <b/>
            <sz val="9"/>
            <rFont val="宋体"/>
            <family val="3"/>
            <charset val="134"/>
          </rPr>
          <t>YlmF:</t>
        </r>
        <r>
          <rPr>
            <sz val="9"/>
            <rFont val="宋体"/>
            <family val="3"/>
            <charset val="134"/>
          </rPr>
          <t xml:space="preserve">
单击返回流动负债汇总表</t>
        </r>
      </text>
    </comment>
  </commentList>
</comments>
</file>

<file path=xl/comments6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700-000001000000}">
      <text>
        <r>
          <rPr>
            <b/>
            <sz val="9"/>
            <rFont val="宋体"/>
            <family val="3"/>
            <charset val="134"/>
          </rPr>
          <t>YlmF:</t>
        </r>
        <r>
          <rPr>
            <sz val="9"/>
            <rFont val="宋体"/>
            <family val="3"/>
            <charset val="134"/>
          </rPr>
          <t xml:space="preserve">
单击返回流动负债汇总表</t>
        </r>
      </text>
    </comment>
  </commentList>
</comments>
</file>

<file path=xl/comments65.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800-000001000000}">
      <text>
        <r>
          <rPr>
            <b/>
            <sz val="9"/>
            <rFont val="宋体"/>
            <family val="3"/>
            <charset val="134"/>
          </rPr>
          <t>YlmF:</t>
        </r>
        <r>
          <rPr>
            <sz val="9"/>
            <rFont val="宋体"/>
            <family val="3"/>
            <charset val="134"/>
          </rPr>
          <t xml:space="preserve">
单击返回流动负债汇总表</t>
        </r>
      </text>
    </comment>
  </commentList>
</comments>
</file>

<file path=xl/comments66.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900-000001000000}">
      <text>
        <r>
          <rPr>
            <b/>
            <sz val="9"/>
            <rFont val="宋体"/>
            <family val="3"/>
            <charset val="134"/>
          </rPr>
          <t>YlmF:</t>
        </r>
        <r>
          <rPr>
            <sz val="9"/>
            <rFont val="宋体"/>
            <family val="3"/>
            <charset val="134"/>
          </rPr>
          <t xml:space="preserve">
单击返回非流动资产汇总表</t>
        </r>
      </text>
    </comment>
  </commentList>
</comments>
</file>

<file path=xl/comments67.xml><?xml version="1.0" encoding="utf-8"?>
<comments xmlns="http://schemas.openxmlformats.org/spreadsheetml/2006/main" xmlns:mc="http://schemas.openxmlformats.org/markup-compatibility/2006" xmlns:xr="http://schemas.microsoft.com/office/spreadsheetml/2014/revision" mc:Ignorable="xr">
  <authors>
    <author>YlmF</author>
    <author xml:space="preserve"> </author>
  </authors>
  <commentList>
    <comment ref="A1" authorId="0" shapeId="0" xr:uid="{00000000-0006-0000-5A00-000001000000}">
      <text>
        <r>
          <rPr>
            <b/>
            <sz val="9"/>
            <rFont val="宋体"/>
            <family val="3"/>
            <charset val="134"/>
          </rPr>
          <t>YlmF:</t>
        </r>
        <r>
          <rPr>
            <sz val="9"/>
            <rFont val="宋体"/>
            <family val="3"/>
            <charset val="134"/>
          </rPr>
          <t xml:space="preserve">
单击返回流动负债汇总表</t>
        </r>
      </text>
    </comment>
    <comment ref="J5" authorId="1" shapeId="0" xr:uid="{00000000-0006-0000-5A00-000002000000}">
      <text>
        <r>
          <rPr>
            <b/>
            <sz val="9"/>
            <rFont val="Tahoma"/>
            <family val="2"/>
          </rPr>
          <t xml:space="preserve">Young :
</t>
        </r>
        <r>
          <rPr>
            <b/>
            <sz val="9"/>
            <rFont val="宋体"/>
            <family val="3"/>
            <charset val="134"/>
          </rPr>
          <t>一般包括抵押、质押、保证、信用</t>
        </r>
        <r>
          <rPr>
            <sz val="9"/>
            <rFont val="Tahoma"/>
            <family val="2"/>
          </rPr>
          <t xml:space="preserve">
</t>
        </r>
      </text>
    </comment>
  </commentList>
</comments>
</file>

<file path=xl/comments68.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B00-000001000000}">
      <text>
        <r>
          <rPr>
            <b/>
            <sz val="9"/>
            <rFont val="宋体"/>
            <family val="3"/>
            <charset val="134"/>
          </rPr>
          <t>YlmF:</t>
        </r>
        <r>
          <rPr>
            <sz val="9"/>
            <rFont val="宋体"/>
            <family val="3"/>
            <charset val="134"/>
          </rPr>
          <t xml:space="preserve">
单击返回流动负债汇总表</t>
        </r>
      </text>
    </comment>
  </commentList>
</comments>
</file>

<file path=xl/comments69.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C00-000001000000}">
      <text>
        <r>
          <rPr>
            <b/>
            <sz val="9"/>
            <rFont val="宋体"/>
            <family val="3"/>
            <charset val="134"/>
          </rPr>
          <t>YlmF:</t>
        </r>
        <r>
          <rPr>
            <sz val="9"/>
            <rFont val="宋体"/>
            <family val="3"/>
            <charset val="134"/>
          </rPr>
          <t xml:space="preserve">
单击返回分类汇总表</t>
        </r>
      </text>
    </comment>
    <comment ref="B7" authorId="0" shapeId="0" xr:uid="{00000000-0006-0000-5C00-000002000000}">
      <text>
        <r>
          <rPr>
            <b/>
            <sz val="9"/>
            <rFont val="宋体"/>
            <family val="3"/>
            <charset val="134"/>
          </rPr>
          <t>YlmF:</t>
        </r>
        <r>
          <rPr>
            <sz val="9"/>
            <rFont val="宋体"/>
            <family val="3"/>
            <charset val="134"/>
          </rPr>
          <t xml:space="preserve">
单击进入</t>
        </r>
      </text>
    </comment>
    <comment ref="B8" authorId="0" shapeId="0" xr:uid="{00000000-0006-0000-5C00-000003000000}">
      <text>
        <r>
          <rPr>
            <b/>
            <sz val="9"/>
            <rFont val="宋体"/>
            <family val="3"/>
            <charset val="134"/>
          </rPr>
          <t>YlmF:</t>
        </r>
        <r>
          <rPr>
            <sz val="9"/>
            <rFont val="宋体"/>
            <family val="3"/>
            <charset val="134"/>
          </rPr>
          <t xml:space="preserve">
单击进入</t>
        </r>
      </text>
    </comment>
    <comment ref="B10" authorId="0" shapeId="0" xr:uid="{00000000-0006-0000-5C00-000004000000}">
      <text>
        <r>
          <rPr>
            <b/>
            <sz val="9"/>
            <rFont val="宋体"/>
            <family val="3"/>
            <charset val="134"/>
          </rPr>
          <t>YlmF:</t>
        </r>
        <r>
          <rPr>
            <sz val="9"/>
            <rFont val="宋体"/>
            <family val="3"/>
            <charset val="134"/>
          </rPr>
          <t xml:space="preserve">
单击进入</t>
        </r>
      </text>
    </comment>
    <comment ref="B11" authorId="0" shapeId="0" xr:uid="{00000000-0006-0000-5C00-000005000000}">
      <text>
        <r>
          <rPr>
            <b/>
            <sz val="9"/>
            <rFont val="宋体"/>
            <family val="3"/>
            <charset val="134"/>
          </rPr>
          <t>YlmF:</t>
        </r>
        <r>
          <rPr>
            <sz val="9"/>
            <rFont val="宋体"/>
            <family val="3"/>
            <charset val="134"/>
          </rPr>
          <t xml:space="preserve">
单击进入</t>
        </r>
      </text>
    </comment>
    <comment ref="B13" authorId="0" shapeId="0" xr:uid="{00000000-0006-0000-5C00-000006000000}">
      <text>
        <r>
          <rPr>
            <b/>
            <sz val="9"/>
            <rFont val="宋体"/>
            <family val="3"/>
            <charset val="134"/>
          </rPr>
          <t>YlmF:</t>
        </r>
        <r>
          <rPr>
            <sz val="9"/>
            <rFont val="宋体"/>
            <family val="3"/>
            <charset val="134"/>
          </rPr>
          <t xml:space="preserve">
单击进入</t>
        </r>
      </text>
    </comment>
    <comment ref="B14" authorId="0" shapeId="0" xr:uid="{00000000-0006-0000-5C00-000007000000}">
      <text>
        <r>
          <rPr>
            <b/>
            <sz val="9"/>
            <rFont val="宋体"/>
            <family val="3"/>
            <charset val="134"/>
          </rPr>
          <t>YlmF:</t>
        </r>
        <r>
          <rPr>
            <sz val="9"/>
            <rFont val="宋体"/>
            <family val="3"/>
            <charset val="134"/>
          </rPr>
          <t xml:space="preserve">
单击进入</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0C00-000001000000}">
      <text>
        <r>
          <rPr>
            <b/>
            <sz val="9"/>
            <rFont val="宋体"/>
            <family val="3"/>
            <charset val="134"/>
          </rPr>
          <t>chenjie:</t>
        </r>
        <r>
          <rPr>
            <sz val="9"/>
            <rFont val="宋体"/>
            <family val="3"/>
            <charset val="134"/>
          </rPr>
          <t xml:space="preserve">
填列全称</t>
        </r>
      </text>
    </comment>
    <comment ref="C6" authorId="0" shapeId="0" xr:uid="{00000000-0006-0000-0C00-000002000000}">
      <text>
        <r>
          <rPr>
            <sz val="9"/>
            <rFont val="宋体"/>
            <family val="3"/>
            <charset val="134"/>
          </rPr>
          <t>如：上投摩根内需动力</t>
        </r>
      </text>
    </comment>
    <comment ref="D6" authorId="0" shapeId="0" xr:uid="{00000000-0006-0000-0C00-000003000000}">
      <text>
        <r>
          <rPr>
            <b/>
            <sz val="9"/>
            <rFont val="宋体"/>
            <family val="3"/>
            <charset val="134"/>
          </rPr>
          <t>开放式、封闭式等</t>
        </r>
      </text>
    </comment>
    <comment ref="E6" authorId="0" shapeId="0" xr:uid="{00000000-0006-0000-0C00-000004000000}">
      <text>
        <r>
          <rPr>
            <b/>
            <sz val="9"/>
            <rFont val="宋体"/>
            <family val="3"/>
            <charset val="134"/>
          </rPr>
          <t>chenjie:</t>
        </r>
        <r>
          <rPr>
            <sz val="9"/>
            <rFont val="宋体"/>
            <family val="3"/>
            <charset val="134"/>
          </rPr>
          <t xml:space="preserve">
购买日</t>
        </r>
      </text>
    </comment>
  </commentList>
</comments>
</file>

<file path=xl/comments70.xml><?xml version="1.0" encoding="utf-8"?>
<comments xmlns="http://schemas.openxmlformats.org/spreadsheetml/2006/main" xmlns:mc="http://schemas.openxmlformats.org/markup-compatibility/2006" xmlns:xr="http://schemas.microsoft.com/office/spreadsheetml/2014/revision" mc:Ignorable="xr">
  <authors>
    <author>YlmF</author>
    <author xml:space="preserve"> </author>
    <author>chenjie</author>
  </authors>
  <commentList>
    <comment ref="A1" authorId="0" shapeId="0" xr:uid="{00000000-0006-0000-5D00-000001000000}">
      <text>
        <r>
          <rPr>
            <b/>
            <sz val="9"/>
            <rFont val="宋体"/>
            <family val="3"/>
            <charset val="134"/>
          </rPr>
          <t>YlmF:</t>
        </r>
        <r>
          <rPr>
            <sz val="9"/>
            <rFont val="宋体"/>
            <family val="3"/>
            <charset val="134"/>
          </rPr>
          <t xml:space="preserve">
单击返回非流动负债汇总表</t>
        </r>
      </text>
    </comment>
    <comment ref="M5" authorId="1" shapeId="0" xr:uid="{00000000-0006-0000-5D00-000002000000}">
      <text>
        <r>
          <rPr>
            <b/>
            <sz val="9"/>
            <rFont val="Tahoma"/>
            <family val="2"/>
          </rPr>
          <t xml:space="preserve">Young :
</t>
        </r>
        <r>
          <rPr>
            <b/>
            <sz val="9"/>
            <rFont val="宋体"/>
            <family val="3"/>
            <charset val="134"/>
          </rPr>
          <t>一般包括抵押、质押、保证、信用</t>
        </r>
        <r>
          <rPr>
            <sz val="9"/>
            <rFont val="Tahoma"/>
            <family val="2"/>
          </rPr>
          <t xml:space="preserve">
</t>
        </r>
      </text>
    </comment>
    <comment ref="B6" authorId="2" shapeId="0" xr:uid="{00000000-0006-0000-5D00-000003000000}">
      <text>
        <r>
          <rPr>
            <b/>
            <sz val="9"/>
            <rFont val="宋体"/>
            <family val="3"/>
            <charset val="134"/>
          </rPr>
          <t>chenjie:</t>
        </r>
        <r>
          <rPr>
            <sz val="9"/>
            <rFont val="宋体"/>
            <family val="3"/>
            <charset val="134"/>
          </rPr>
          <t xml:space="preserve">
填全称</t>
        </r>
      </text>
    </comment>
    <comment ref="C6" authorId="2" shapeId="0" xr:uid="{00000000-0006-0000-5D00-000004000000}">
      <text>
        <r>
          <rPr>
            <b/>
            <sz val="9"/>
            <rFont val="宋体"/>
            <family val="3"/>
            <charset val="134"/>
          </rPr>
          <t>chenjie:</t>
        </r>
        <r>
          <rPr>
            <sz val="9"/>
            <rFont val="宋体"/>
            <family val="3"/>
            <charset val="134"/>
          </rPr>
          <t xml:space="preserve">
指借款合同规定的借款启始日，填列到日</t>
        </r>
      </text>
    </comment>
    <comment ref="D6" authorId="2" shapeId="0" xr:uid="{00000000-0006-0000-5D00-000005000000}">
      <text>
        <r>
          <rPr>
            <b/>
            <sz val="9"/>
            <rFont val="宋体"/>
            <family val="3"/>
            <charset val="134"/>
          </rPr>
          <t>chenjie:</t>
        </r>
        <r>
          <rPr>
            <sz val="9"/>
            <rFont val="宋体"/>
            <family val="3"/>
            <charset val="134"/>
          </rPr>
          <t xml:space="preserve">
与借款合同规定到期日应一致</t>
        </r>
      </text>
    </comment>
    <comment ref="E6" authorId="2" shapeId="0" xr:uid="{00000000-0006-0000-5D00-000006000000}">
      <text>
        <r>
          <rPr>
            <b/>
            <sz val="9"/>
            <rFont val="宋体"/>
            <family val="3"/>
            <charset val="134"/>
          </rPr>
          <t>chenjie:</t>
        </r>
        <r>
          <rPr>
            <sz val="9"/>
            <rFont val="宋体"/>
            <family val="3"/>
            <charset val="134"/>
          </rPr>
          <t xml:space="preserve">
与借款合同规定利率应一致</t>
        </r>
      </text>
    </comment>
  </commentList>
</comments>
</file>

<file path=xl/comments71.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5E00-000001000000}">
      <text>
        <r>
          <rPr>
            <b/>
            <sz val="9"/>
            <rFont val="宋体"/>
            <family val="3"/>
            <charset val="134"/>
          </rPr>
          <t>YlmF:</t>
        </r>
        <r>
          <rPr>
            <sz val="9"/>
            <rFont val="宋体"/>
            <family val="3"/>
            <charset val="134"/>
          </rPr>
          <t xml:space="preserve">
单击返回非流动负债汇总表</t>
        </r>
      </text>
    </comment>
  </commentList>
</comments>
</file>

<file path=xl/comments72.xml><?xml version="1.0" encoding="utf-8"?>
<comments xmlns="http://schemas.openxmlformats.org/spreadsheetml/2006/main" xmlns:mc="http://schemas.openxmlformats.org/markup-compatibility/2006" xmlns:xr="http://schemas.microsoft.com/office/spreadsheetml/2014/revision" mc:Ignorable="xr">
  <authors>
    <author>YlmF</author>
    <author xml:space="preserve"> </author>
  </authors>
  <commentList>
    <comment ref="A1" authorId="0" shapeId="0" xr:uid="{00000000-0006-0000-5F00-000001000000}">
      <text>
        <r>
          <rPr>
            <b/>
            <sz val="9"/>
            <rFont val="宋体"/>
            <family val="3"/>
            <charset val="134"/>
          </rPr>
          <t>YlmF:</t>
        </r>
        <r>
          <rPr>
            <sz val="9"/>
            <rFont val="宋体"/>
            <family val="3"/>
            <charset val="134"/>
          </rPr>
          <t xml:space="preserve">
单击返回流动负债汇总表</t>
        </r>
      </text>
    </comment>
    <comment ref="J5" authorId="1" shapeId="0" xr:uid="{00000000-0006-0000-5F00-000002000000}">
      <text>
        <r>
          <rPr>
            <b/>
            <sz val="9"/>
            <rFont val="Tahoma"/>
            <family val="2"/>
          </rPr>
          <t xml:space="preserve">Young :
</t>
        </r>
        <r>
          <rPr>
            <b/>
            <sz val="9"/>
            <rFont val="宋体"/>
            <family val="3"/>
            <charset val="134"/>
          </rPr>
          <t>一般包括抵押、质押、保证、信用</t>
        </r>
        <r>
          <rPr>
            <sz val="9"/>
            <rFont val="Tahoma"/>
            <family val="2"/>
          </rPr>
          <t xml:space="preserve">
</t>
        </r>
      </text>
    </comment>
  </commentList>
</comments>
</file>

<file path=xl/comments73.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000-000001000000}">
      <text>
        <r>
          <rPr>
            <b/>
            <sz val="9"/>
            <rFont val="宋体"/>
            <family val="3"/>
            <charset val="134"/>
          </rPr>
          <t>YlmF:</t>
        </r>
        <r>
          <rPr>
            <sz val="9"/>
            <rFont val="宋体"/>
            <family val="3"/>
            <charset val="134"/>
          </rPr>
          <t xml:space="preserve">
单击返回流动资产汇总表</t>
        </r>
      </text>
    </comment>
    <comment ref="B7" authorId="0" shapeId="0" xr:uid="{00000000-0006-0000-6000-000002000000}">
      <text>
        <r>
          <rPr>
            <b/>
            <sz val="9"/>
            <rFont val="宋体"/>
            <family val="3"/>
            <charset val="134"/>
          </rPr>
          <t>YlmF:</t>
        </r>
        <r>
          <rPr>
            <sz val="9"/>
            <rFont val="宋体"/>
            <family val="3"/>
            <charset val="134"/>
          </rPr>
          <t xml:space="preserve">
单击进入</t>
        </r>
      </text>
    </comment>
    <comment ref="B8" authorId="0" shapeId="0" xr:uid="{00000000-0006-0000-6000-000003000000}">
      <text>
        <r>
          <rPr>
            <b/>
            <sz val="9"/>
            <rFont val="宋体"/>
            <family val="3"/>
            <charset val="134"/>
          </rPr>
          <t>YlmF:</t>
        </r>
        <r>
          <rPr>
            <sz val="9"/>
            <rFont val="宋体"/>
            <family val="3"/>
            <charset val="134"/>
          </rPr>
          <t xml:space="preserve">
单击进入</t>
        </r>
      </text>
    </comment>
    <comment ref="B9" authorId="0" shapeId="0" xr:uid="{00000000-0006-0000-6000-000004000000}">
      <text>
        <r>
          <rPr>
            <b/>
            <sz val="9"/>
            <rFont val="宋体"/>
            <family val="3"/>
            <charset val="134"/>
          </rPr>
          <t>YlmF:</t>
        </r>
        <r>
          <rPr>
            <sz val="9"/>
            <rFont val="宋体"/>
            <family val="3"/>
            <charset val="134"/>
          </rPr>
          <t xml:space="preserve">
单击进入</t>
        </r>
      </text>
    </comment>
  </commentList>
</comments>
</file>

<file path=xl/comments74.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100-000001000000}">
      <text>
        <r>
          <rPr>
            <b/>
            <sz val="9"/>
            <rFont val="宋体"/>
            <family val="3"/>
            <charset val="134"/>
          </rPr>
          <t>YlmF:</t>
        </r>
        <r>
          <rPr>
            <sz val="9"/>
            <rFont val="宋体"/>
            <family val="3"/>
            <charset val="134"/>
          </rPr>
          <t xml:space="preserve">
单击返回非流动负债汇总表</t>
        </r>
      </text>
    </comment>
  </commentList>
</comments>
</file>

<file path=xl/comments75.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200-000001000000}">
      <text>
        <r>
          <rPr>
            <b/>
            <sz val="9"/>
            <rFont val="宋体"/>
            <family val="3"/>
            <charset val="134"/>
          </rPr>
          <t>YlmF:</t>
        </r>
        <r>
          <rPr>
            <sz val="9"/>
            <rFont val="宋体"/>
            <family val="3"/>
            <charset val="134"/>
          </rPr>
          <t xml:space="preserve">
单击返回非流动负债汇总表</t>
        </r>
      </text>
    </comment>
  </commentList>
</comments>
</file>

<file path=xl/comments76.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300-000001000000}">
      <text>
        <r>
          <rPr>
            <b/>
            <sz val="9"/>
            <rFont val="宋体"/>
            <family val="3"/>
            <charset val="134"/>
          </rPr>
          <t>YlmF:</t>
        </r>
        <r>
          <rPr>
            <sz val="9"/>
            <rFont val="宋体"/>
            <family val="3"/>
            <charset val="134"/>
          </rPr>
          <t xml:space="preserve">
单击返回非流动负债汇总表</t>
        </r>
      </text>
    </comment>
  </commentList>
</comments>
</file>

<file path=xl/comments77.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400-000001000000}">
      <text>
        <r>
          <rPr>
            <b/>
            <sz val="9"/>
            <rFont val="宋体"/>
            <family val="3"/>
            <charset val="134"/>
          </rPr>
          <t>YlmF:</t>
        </r>
        <r>
          <rPr>
            <sz val="9"/>
            <rFont val="宋体"/>
            <family val="3"/>
            <charset val="134"/>
          </rPr>
          <t xml:space="preserve">
单击返回流动负债汇总表</t>
        </r>
      </text>
    </comment>
  </commentList>
</comments>
</file>

<file path=xl/comments78.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500-000001000000}">
      <text>
        <r>
          <rPr>
            <b/>
            <sz val="9"/>
            <rFont val="宋体"/>
            <family val="3"/>
            <charset val="134"/>
          </rPr>
          <t>YlmF:</t>
        </r>
        <r>
          <rPr>
            <sz val="9"/>
            <rFont val="宋体"/>
            <family val="3"/>
            <charset val="134"/>
          </rPr>
          <t xml:space="preserve">
单击返回非流动负债汇总表</t>
        </r>
      </text>
    </comment>
  </commentList>
</comments>
</file>

<file path=xl/comments79.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6600-000001000000}">
      <text>
        <r>
          <rPr>
            <b/>
            <sz val="9"/>
            <rFont val="宋体"/>
            <family val="3"/>
            <charset val="134"/>
          </rPr>
          <t>YlmF:</t>
        </r>
        <r>
          <rPr>
            <sz val="9"/>
            <rFont val="宋体"/>
            <family val="3"/>
            <charset val="134"/>
          </rPr>
          <t xml:space="preserve">
单击返回非流动负债汇总表</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chenjie</author>
  </authors>
  <commentList>
    <comment ref="B6" authorId="0" shapeId="0" xr:uid="{00000000-0006-0000-0D00-000001000000}">
      <text>
        <r>
          <rPr>
            <b/>
            <sz val="9"/>
            <rFont val="宋体"/>
            <family val="3"/>
            <charset val="134"/>
          </rPr>
          <t>chenjie:</t>
        </r>
        <r>
          <rPr>
            <sz val="9"/>
            <rFont val="宋体"/>
            <family val="3"/>
            <charset val="134"/>
          </rPr>
          <t xml:space="preserve">
填列全称</t>
        </r>
      </text>
    </comment>
    <comment ref="C6" authorId="0" shapeId="0" xr:uid="{00000000-0006-0000-0D00-000002000000}">
      <text>
        <r>
          <rPr>
            <sz val="9"/>
            <rFont val="宋体"/>
            <family val="3"/>
            <charset val="134"/>
          </rPr>
          <t>如：上投摩根内需动力</t>
        </r>
      </text>
    </comment>
    <comment ref="D6" authorId="0" shapeId="0" xr:uid="{00000000-0006-0000-0D00-000003000000}">
      <text>
        <r>
          <rPr>
            <b/>
            <sz val="9"/>
            <rFont val="宋体"/>
            <family val="3"/>
            <charset val="134"/>
          </rPr>
          <t>开放式、封闭式等</t>
        </r>
      </text>
    </comment>
    <comment ref="E6" authorId="0" shapeId="0" xr:uid="{00000000-0006-0000-0D00-000004000000}">
      <text>
        <r>
          <rPr>
            <b/>
            <sz val="9"/>
            <rFont val="宋体"/>
            <family val="3"/>
            <charset val="134"/>
          </rPr>
          <t>chenjie:</t>
        </r>
        <r>
          <rPr>
            <sz val="9"/>
            <rFont val="宋体"/>
            <family val="3"/>
            <charset val="134"/>
          </rPr>
          <t xml:space="preserve">
购买日</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YlmF</author>
  </authors>
  <commentList>
    <comment ref="A1" authorId="0" shapeId="0" xr:uid="{00000000-0006-0000-0E00-000001000000}">
      <text>
        <r>
          <rPr>
            <b/>
            <sz val="9"/>
            <rFont val="宋体"/>
            <family val="3"/>
            <charset val="134"/>
          </rPr>
          <t>YlmF:</t>
        </r>
        <r>
          <rPr>
            <sz val="9"/>
            <rFont val="宋体"/>
            <family val="3"/>
            <charset val="134"/>
          </rPr>
          <t xml:space="preserve">
单击返回流动资产汇总表</t>
        </r>
      </text>
    </comment>
  </commentList>
</comments>
</file>

<file path=xl/sharedStrings.xml><?xml version="1.0" encoding="utf-8"?>
<sst xmlns="http://schemas.openxmlformats.org/spreadsheetml/2006/main" count="2781" uniqueCount="935">
  <si>
    <t>返回索引页</t>
  </si>
  <si>
    <t>资产负债表</t>
  </si>
  <si>
    <t>2007年6月30日</t>
  </si>
  <si>
    <t>金额单位：人民币元</t>
  </si>
  <si>
    <t>资产</t>
  </si>
  <si>
    <t>序号</t>
  </si>
  <si>
    <t>期初数</t>
  </si>
  <si>
    <t>期末数</t>
  </si>
  <si>
    <t>备注</t>
  </si>
  <si>
    <t>负债及所有者权益</t>
  </si>
  <si>
    <t xml:space="preserve">  流动资产：</t>
  </si>
  <si>
    <t>流动负债：</t>
  </si>
  <si>
    <t xml:space="preserve">   货币资金</t>
  </si>
  <si>
    <t xml:space="preserve">   短期借款</t>
  </si>
  <si>
    <t xml:space="preserve">   短期投资</t>
  </si>
  <si>
    <t xml:space="preserve">    应付票据</t>
  </si>
  <si>
    <t xml:space="preserve">   应收票据</t>
  </si>
  <si>
    <t xml:space="preserve">   应付账款</t>
  </si>
  <si>
    <t xml:space="preserve">  应收账款</t>
  </si>
  <si>
    <t xml:space="preserve">   预收账款</t>
  </si>
  <si>
    <t xml:space="preserve">  减：坏账准备</t>
  </si>
  <si>
    <t xml:space="preserve">   代销商品款</t>
  </si>
  <si>
    <t xml:space="preserve">   应收账款净额</t>
  </si>
  <si>
    <t xml:space="preserve">   其他应付款</t>
  </si>
  <si>
    <t xml:space="preserve">   应收股利</t>
  </si>
  <si>
    <t xml:space="preserve">   应付工资</t>
  </si>
  <si>
    <t xml:space="preserve">   应收利息</t>
  </si>
  <si>
    <t xml:space="preserve">   应付福利费</t>
  </si>
  <si>
    <t xml:space="preserve">   预付账款</t>
  </si>
  <si>
    <t xml:space="preserve">   应交税金</t>
  </si>
  <si>
    <t xml:space="preserve">   应收补贴款</t>
  </si>
  <si>
    <t xml:space="preserve">   应付利润</t>
  </si>
  <si>
    <t xml:space="preserve">   其他应收款</t>
  </si>
  <si>
    <t xml:space="preserve">   其他未交款</t>
  </si>
  <si>
    <t xml:space="preserve">   预提费用</t>
  </si>
  <si>
    <t xml:space="preserve">   其他应收款净额</t>
  </si>
  <si>
    <t xml:space="preserve">   一年内到期的长期负债</t>
  </si>
  <si>
    <t xml:space="preserve">   存货</t>
  </si>
  <si>
    <t xml:space="preserve">   其他流动负债</t>
  </si>
  <si>
    <t xml:space="preserve">   待摊费用</t>
  </si>
  <si>
    <t xml:space="preserve">         流动负债合计</t>
  </si>
  <si>
    <t xml:space="preserve">    待处理流动资产净损失</t>
  </si>
  <si>
    <t xml:space="preserve">   一年内到期的长期债券投资</t>
  </si>
  <si>
    <t xml:space="preserve">   其他流动资产</t>
  </si>
  <si>
    <t xml:space="preserve">   长期借款</t>
  </si>
  <si>
    <t>流动资产合计</t>
  </si>
  <si>
    <t xml:space="preserve">   应付债券</t>
  </si>
  <si>
    <t xml:space="preserve">   长期投资</t>
  </si>
  <si>
    <t xml:space="preserve">   长期应付款</t>
  </si>
  <si>
    <t xml:space="preserve">   固定资产</t>
  </si>
  <si>
    <t xml:space="preserve">   专项应付款</t>
  </si>
  <si>
    <t xml:space="preserve">   固定资产原价</t>
  </si>
  <si>
    <t xml:space="preserve">   其他长期负债</t>
  </si>
  <si>
    <t xml:space="preserve">    减：累计折旧</t>
  </si>
  <si>
    <t xml:space="preserve">   递延税款贷项</t>
  </si>
  <si>
    <t xml:space="preserve">   固定资产减值</t>
  </si>
  <si>
    <t xml:space="preserve">         长期负债合计</t>
  </si>
  <si>
    <t xml:space="preserve">   固定资产净额</t>
  </si>
  <si>
    <t xml:space="preserve">   工程物资</t>
  </si>
  <si>
    <t xml:space="preserve">              負債合計</t>
  </si>
  <si>
    <t xml:space="preserve">   在建工程</t>
  </si>
  <si>
    <t xml:space="preserve">   固定资产清理</t>
  </si>
  <si>
    <t xml:space="preserve">   待处理固定资产净损失</t>
  </si>
  <si>
    <t>固定资产合计</t>
  </si>
  <si>
    <t xml:space="preserve">   无形资产合计</t>
  </si>
  <si>
    <t>所有者权益：</t>
  </si>
  <si>
    <t xml:space="preserve">  其中：土地使用权</t>
  </si>
  <si>
    <t xml:space="preserve">    实收资本</t>
  </si>
  <si>
    <t xml:space="preserve">        其他无形资产</t>
  </si>
  <si>
    <t xml:space="preserve">    资本公积</t>
  </si>
  <si>
    <t xml:space="preserve">   递延资产合计</t>
  </si>
  <si>
    <t xml:space="preserve">    盈余公积</t>
  </si>
  <si>
    <t xml:space="preserve">   其中：开办费</t>
  </si>
  <si>
    <t xml:space="preserve">    其中： 公益金</t>
  </si>
  <si>
    <t xml:space="preserve">        长期待摊费用</t>
  </si>
  <si>
    <t xml:space="preserve">    上级拨入资金/撥付所屬資金</t>
  </si>
  <si>
    <t xml:space="preserve">   其他长期资产</t>
  </si>
  <si>
    <t xml:space="preserve">    未分配利润</t>
  </si>
  <si>
    <t xml:space="preserve">   递延税款借项</t>
  </si>
  <si>
    <t>所有者权益合计</t>
  </si>
  <si>
    <r>
      <rPr>
        <b/>
        <sz val="10"/>
        <rFont val="Times New Roman"/>
        <family val="1"/>
      </rPr>
      <t xml:space="preserve">             </t>
    </r>
    <r>
      <rPr>
        <b/>
        <sz val="10"/>
        <rFont val="宋体"/>
        <family val="3"/>
        <charset val="134"/>
      </rPr>
      <t>资产合计</t>
    </r>
  </si>
  <si>
    <t>负债及所有者权益合计</t>
  </si>
  <si>
    <t>与总资产相差</t>
  </si>
  <si>
    <r>
      <rPr>
        <sz val="10"/>
        <rFont val="宋体"/>
        <family val="3"/>
        <charset val="134"/>
      </rPr>
      <t>填表人：</t>
    </r>
    <r>
      <rPr>
        <sz val="10"/>
        <rFont val="Times New Roman"/>
        <family val="1"/>
      </rPr>
      <t xml:space="preserve"> </t>
    </r>
  </si>
  <si>
    <t>财务主管：</t>
  </si>
  <si>
    <t>负责人：</t>
  </si>
  <si>
    <t>评估表名称（点击进入）</t>
  </si>
  <si>
    <t>选定（打“√”）</t>
  </si>
  <si>
    <t>产权持有单位：</t>
  </si>
  <si>
    <t>西安曲江楼观旅游农业开发有限公司</t>
  </si>
  <si>
    <t>被评估单位：</t>
  </si>
  <si>
    <t>1-汇总表</t>
  </si>
  <si>
    <t>√</t>
  </si>
  <si>
    <r>
      <rPr>
        <sz val="10"/>
        <rFont val="宋体"/>
        <family val="3"/>
        <charset val="134"/>
      </rPr>
      <t>√</t>
    </r>
  </si>
  <si>
    <t>2-分类汇总</t>
  </si>
  <si>
    <t>3-流动资产汇总</t>
  </si>
  <si>
    <t>评估基准日：</t>
  </si>
  <si>
    <r>
      <rPr>
        <sz val="10"/>
        <rFont val="Times New Roman"/>
        <family val="1"/>
      </rPr>
      <t>2022</t>
    </r>
    <r>
      <rPr>
        <sz val="10"/>
        <rFont val="宋体"/>
        <family val="3"/>
        <charset val="134"/>
      </rPr>
      <t>年</t>
    </r>
    <r>
      <rPr>
        <sz val="10"/>
        <rFont val="Times New Roman"/>
        <family val="1"/>
      </rPr>
      <t>10</t>
    </r>
    <r>
      <rPr>
        <sz val="10"/>
        <rFont val="宋体"/>
        <family val="3"/>
        <charset val="134"/>
      </rPr>
      <t>月</t>
    </r>
    <r>
      <rPr>
        <sz val="10"/>
        <rFont val="Times New Roman"/>
        <family val="1"/>
      </rPr>
      <t>31</t>
    </r>
    <r>
      <rPr>
        <sz val="10"/>
        <rFont val="宋体"/>
        <family val="3"/>
        <charset val="134"/>
      </rPr>
      <t>日</t>
    </r>
  </si>
  <si>
    <t>3-1货币资金汇总表</t>
  </si>
  <si>
    <t>被评估单位填表人：</t>
  </si>
  <si>
    <t>3-2交易性金融资产汇总</t>
  </si>
  <si>
    <t>产权持有单位填表人：</t>
  </si>
  <si>
    <t>3-3衍生金融资产</t>
  </si>
  <si>
    <t>谭勃</t>
  </si>
  <si>
    <t>3-4应收票据</t>
  </si>
  <si>
    <t>3-5应收账款</t>
  </si>
  <si>
    <t>3-6应收款项融资</t>
  </si>
  <si>
    <t>填表日期：</t>
  </si>
  <si>
    <r>
      <rPr>
        <sz val="10"/>
        <rFont val="Times New Roman"/>
        <family val="1"/>
      </rPr>
      <t>2022</t>
    </r>
    <r>
      <rPr>
        <sz val="10"/>
        <rFont val="宋体"/>
        <family val="3"/>
        <charset val="134"/>
      </rPr>
      <t>年</t>
    </r>
    <r>
      <rPr>
        <sz val="10"/>
        <rFont val="Times New Roman"/>
        <family val="1"/>
      </rPr>
      <t>11</t>
    </r>
    <r>
      <rPr>
        <sz val="10"/>
        <rFont val="宋体"/>
        <family val="3"/>
        <charset val="134"/>
      </rPr>
      <t>月</t>
    </r>
    <r>
      <rPr>
        <sz val="10"/>
        <rFont val="Times New Roman"/>
        <family val="1"/>
      </rPr>
      <t>2</t>
    </r>
    <r>
      <rPr>
        <sz val="10"/>
        <rFont val="宋体"/>
        <family val="3"/>
        <charset val="134"/>
      </rPr>
      <t>日</t>
    </r>
  </si>
  <si>
    <t>3-7预付账款</t>
  </si>
  <si>
    <t>3-8其他应收款汇总</t>
  </si>
  <si>
    <t>3-9存货汇总</t>
  </si>
  <si>
    <t>评估机构：</t>
  </si>
  <si>
    <t>正衡房地产资产评估有限公司</t>
  </si>
  <si>
    <t>3-10合同资产</t>
  </si>
  <si>
    <t>3-11持有待售资产</t>
  </si>
  <si>
    <t>3-12一年到期非流动资产</t>
  </si>
  <si>
    <t>项目负责人：</t>
  </si>
  <si>
    <t>柳青</t>
  </si>
  <si>
    <t>3-13其他流动资产</t>
  </si>
  <si>
    <t>4-非流动资产汇总</t>
  </si>
  <si>
    <t>4-1债权投资</t>
  </si>
  <si>
    <t>评估人员：</t>
  </si>
  <si>
    <t>除房屋建筑物类、设备类、土地类以外的评估人员（含项目负责人）</t>
  </si>
  <si>
    <t>房屋建筑物类</t>
  </si>
  <si>
    <t>设备类</t>
  </si>
  <si>
    <t>土地类</t>
  </si>
  <si>
    <t>4-2其他债券投资</t>
  </si>
  <si>
    <t>4-3长期应收款</t>
  </si>
  <si>
    <t>4-4长期股权投资</t>
  </si>
  <si>
    <t>柳青、殷涛</t>
  </si>
  <si>
    <t>4-5其他权益工具投资</t>
  </si>
  <si>
    <t>4-6其他非流动金融资产汇总</t>
  </si>
  <si>
    <t>4-7投资性房地产汇总</t>
  </si>
  <si>
    <t>4-8固定资产汇总</t>
  </si>
  <si>
    <t>4-9在建工程汇总</t>
  </si>
  <si>
    <t>4-10生产性生物资产</t>
  </si>
  <si>
    <t>4-11油气资产</t>
  </si>
  <si>
    <t>4-12使用权资产</t>
  </si>
  <si>
    <t>4-13无形资产汇总</t>
  </si>
  <si>
    <r>
      <rPr>
        <sz val="12"/>
        <rFont val="宋体"/>
        <family val="3"/>
        <charset val="134"/>
      </rPr>
      <t>点击各明细表中</t>
    </r>
    <r>
      <rPr>
        <sz val="12"/>
        <rFont val="Times New Roman"/>
        <family val="1"/>
      </rPr>
      <t xml:space="preserve">                             </t>
    </r>
    <r>
      <rPr>
        <sz val="12"/>
        <rFont val="宋体"/>
        <family val="3"/>
        <charset val="134"/>
      </rPr>
      <t>可返回</t>
    </r>
    <r>
      <rPr>
        <sz val="12"/>
        <rFont val="Times New Roman"/>
        <family val="1"/>
      </rPr>
      <t>“</t>
    </r>
    <r>
      <rPr>
        <sz val="12"/>
        <rFont val="宋体"/>
        <family val="3"/>
        <charset val="134"/>
      </rPr>
      <t>表头信息</t>
    </r>
    <r>
      <rPr>
        <sz val="12"/>
        <rFont val="Times New Roman"/>
        <family val="1"/>
      </rPr>
      <t>”</t>
    </r>
  </si>
  <si>
    <t>4-14开发支出</t>
  </si>
  <si>
    <t>4-15商誉</t>
  </si>
  <si>
    <t>4-16长期待摊费用</t>
  </si>
  <si>
    <t>表格类型</t>
  </si>
  <si>
    <t>明细表</t>
  </si>
  <si>
    <t>申报表</t>
  </si>
  <si>
    <t>4-17递延所得税资产</t>
  </si>
  <si>
    <t>4-18其他非流动资产</t>
  </si>
  <si>
    <t>5-流动负债汇总</t>
  </si>
  <si>
    <t>5-1短期借款</t>
  </si>
  <si>
    <t>5-2交易性金融负债</t>
  </si>
  <si>
    <t>5-3衍生金融负债</t>
  </si>
  <si>
    <t>5-4应付票据</t>
  </si>
  <si>
    <t>5-5应付账款</t>
  </si>
  <si>
    <t>5-6预收账款</t>
  </si>
  <si>
    <t>5-7合同负债</t>
  </si>
  <si>
    <t>5-8应付职工薪酬</t>
  </si>
  <si>
    <t>5-9应交税费</t>
  </si>
  <si>
    <t>5-10其他应付款汇总</t>
  </si>
  <si>
    <t>5-11持有待售负债</t>
  </si>
  <si>
    <t>5-12一年到期非流动负债</t>
  </si>
  <si>
    <t>5-13其他流动负债</t>
  </si>
  <si>
    <t>6-非流动负债汇总</t>
  </si>
  <si>
    <t>6-1长期借款</t>
  </si>
  <si>
    <t>6-2应付债券</t>
  </si>
  <si>
    <t>6-3租赁负债</t>
  </si>
  <si>
    <t>6-4长期应付款汇总</t>
  </si>
  <si>
    <t>6-5预计负债</t>
  </si>
  <si>
    <t>6-6递延收益</t>
  </si>
  <si>
    <t>6-7递延所得税负债</t>
  </si>
  <si>
    <t>6-8其他非流动负债</t>
  </si>
  <si>
    <t>被评估单位：******有限责任公司</t>
  </si>
  <si>
    <t>财务报表数</t>
  </si>
  <si>
    <t>校验列</t>
  </si>
  <si>
    <t>流动资产：</t>
  </si>
  <si>
    <t>货币资金</t>
  </si>
  <si>
    <t>短期借款</t>
  </si>
  <si>
    <t>交易性金融资产</t>
  </si>
  <si>
    <t>交易性金融负债</t>
  </si>
  <si>
    <t>应收票据</t>
  </si>
  <si>
    <t>应付票据</t>
  </si>
  <si>
    <t>应收账款</t>
  </si>
  <si>
    <t>应付账款</t>
  </si>
  <si>
    <t>预付款项</t>
  </si>
  <si>
    <t>预收款项</t>
  </si>
  <si>
    <t>应收利息</t>
  </si>
  <si>
    <t>应付职工薪酬</t>
  </si>
  <si>
    <t>应收股利</t>
  </si>
  <si>
    <t>应交税费</t>
  </si>
  <si>
    <t>其他应收款</t>
  </si>
  <si>
    <t>应付利息</t>
  </si>
  <si>
    <t>存货</t>
  </si>
  <si>
    <t>应付股利</t>
  </si>
  <si>
    <t>一年内到期的非流动资产</t>
  </si>
  <si>
    <t>其他应付款</t>
  </si>
  <si>
    <t>其他流动资产</t>
  </si>
  <si>
    <t>一年内到期的非流动负债</t>
  </si>
  <si>
    <t>其他流动负债</t>
  </si>
  <si>
    <t>非流动资产：</t>
  </si>
  <si>
    <t>流动负债合计</t>
  </si>
  <si>
    <t>可供出售金融资产</t>
  </si>
  <si>
    <t>非流动负债：</t>
  </si>
  <si>
    <t>持有至到期投资</t>
  </si>
  <si>
    <t>长期借款</t>
  </si>
  <si>
    <t>长期应收款</t>
  </si>
  <si>
    <t>应付债券</t>
  </si>
  <si>
    <t>长期股权投资</t>
  </si>
  <si>
    <t>长期应付款</t>
  </si>
  <si>
    <t>投资性房地产</t>
  </si>
  <si>
    <t>专项应付款</t>
  </si>
  <si>
    <t>固定资产</t>
  </si>
  <si>
    <t>预计负债</t>
  </si>
  <si>
    <t>在建工程</t>
  </si>
  <si>
    <t>递延所得税负债</t>
  </si>
  <si>
    <t>工程物资</t>
  </si>
  <si>
    <t>其他非流动负债</t>
  </si>
  <si>
    <t>固定资产清理</t>
  </si>
  <si>
    <t>非流动负债合计</t>
  </si>
  <si>
    <t>生产性生物资产</t>
  </si>
  <si>
    <t>负债合计</t>
  </si>
  <si>
    <t>油气资产</t>
  </si>
  <si>
    <t>无形资产</t>
  </si>
  <si>
    <t>实收资本</t>
  </si>
  <si>
    <t>开发支出</t>
  </si>
  <si>
    <t>资本公积</t>
  </si>
  <si>
    <t>商誉</t>
  </si>
  <si>
    <t>专项储备</t>
  </si>
  <si>
    <t>长期待摊费用</t>
  </si>
  <si>
    <t>盈余公积</t>
  </si>
  <si>
    <t>递延所得税资产</t>
  </si>
  <si>
    <t>未分配利润</t>
  </si>
  <si>
    <t>其他非流动资产</t>
  </si>
  <si>
    <t>非流动资产合计</t>
  </si>
  <si>
    <t>资产总计</t>
  </si>
  <si>
    <t>资产评估结果分类汇总表</t>
  </si>
  <si>
    <r>
      <rPr>
        <sz val="10"/>
        <rFont val="宋体"/>
        <family val="3"/>
        <charset val="134"/>
      </rPr>
      <t>表</t>
    </r>
    <r>
      <rPr>
        <sz val="10"/>
        <rFont val="Times New Roman"/>
        <family val="1"/>
      </rPr>
      <t>2</t>
    </r>
  </si>
  <si>
    <t>科目名称</t>
  </si>
  <si>
    <t>账面价值</t>
  </si>
  <si>
    <t>评估价值</t>
  </si>
  <si>
    <t>增减值</t>
  </si>
  <si>
    <r>
      <rPr>
        <sz val="10"/>
        <rFont val="宋体"/>
        <family val="3"/>
        <charset val="134"/>
      </rPr>
      <t>增值率</t>
    </r>
    <r>
      <rPr>
        <sz val="10"/>
        <rFont val="Times New Roman"/>
        <family val="1"/>
      </rPr>
      <t>%</t>
    </r>
  </si>
  <si>
    <t>审计数据</t>
  </si>
  <si>
    <t>核验</t>
  </si>
  <si>
    <t>一、流动资产合计</t>
  </si>
  <si>
    <t>衍生金融资产</t>
  </si>
  <si>
    <t>应收款项融资</t>
  </si>
  <si>
    <t>合同资产</t>
  </si>
  <si>
    <t>持有待售资产</t>
  </si>
  <si>
    <t>二、非流动资产合计</t>
  </si>
  <si>
    <t xml:space="preserve">   债权投资</t>
  </si>
  <si>
    <t xml:space="preserve">   其他债权投资</t>
  </si>
  <si>
    <t>其他权益工具投资</t>
  </si>
  <si>
    <t>其他非流动金融资产</t>
  </si>
  <si>
    <t>使用权资产</t>
  </si>
  <si>
    <t>三、资产总计</t>
  </si>
  <si>
    <t>四、流动负债合计</t>
  </si>
  <si>
    <t>衍生金融负债</t>
  </si>
  <si>
    <t>合同负债</t>
  </si>
  <si>
    <t>持有待售负债</t>
  </si>
  <si>
    <t>五、非流动负债合计</t>
  </si>
  <si>
    <t>租赁负债</t>
  </si>
  <si>
    <t>递延收益</t>
  </si>
  <si>
    <t>六、负债总计</t>
  </si>
  <si>
    <t>七、净资产（所有者权益）</t>
  </si>
  <si>
    <t>流动资产评估汇总表</t>
  </si>
  <si>
    <r>
      <rPr>
        <sz val="10"/>
        <rFont val="宋体"/>
        <family val="3"/>
        <charset val="134"/>
      </rPr>
      <t>表</t>
    </r>
    <r>
      <rPr>
        <sz val="10"/>
        <rFont val="Times New Roman"/>
        <family val="1"/>
      </rPr>
      <t>3</t>
    </r>
  </si>
  <si>
    <t>编号</t>
  </si>
  <si>
    <r>
      <rPr>
        <sz val="10"/>
        <color indexed="8"/>
        <rFont val="宋体"/>
        <family val="3"/>
        <charset val="134"/>
      </rPr>
      <t>增值率</t>
    </r>
    <r>
      <rPr>
        <sz val="10"/>
        <rFont val="Times New Roman"/>
        <family val="1"/>
      </rPr>
      <t>%</t>
    </r>
  </si>
  <si>
    <t>3-1</t>
  </si>
  <si>
    <t>3-2</t>
  </si>
  <si>
    <t>3-3</t>
  </si>
  <si>
    <t>3-4</t>
  </si>
  <si>
    <t>3-5</t>
  </si>
  <si>
    <t>3-6</t>
  </si>
  <si>
    <t>3-7</t>
  </si>
  <si>
    <t>预付账款</t>
  </si>
  <si>
    <t>3-8</t>
  </si>
  <si>
    <t>3-9</t>
  </si>
  <si>
    <t>3-10</t>
  </si>
  <si>
    <t>3-11</t>
  </si>
  <si>
    <t>3-12</t>
  </si>
  <si>
    <t>3-13</t>
  </si>
  <si>
    <t>货币资金评估汇总表</t>
  </si>
  <si>
    <r>
      <rPr>
        <sz val="10"/>
        <rFont val="宋体"/>
        <family val="3"/>
        <charset val="134"/>
      </rPr>
      <t>表</t>
    </r>
    <r>
      <rPr>
        <sz val="10"/>
        <rFont val="Times New Roman"/>
        <family val="1"/>
      </rPr>
      <t>3-1</t>
    </r>
  </si>
  <si>
    <t>3-1-1</t>
  </si>
  <si>
    <t>现金</t>
  </si>
  <si>
    <t>3-1-2</t>
  </si>
  <si>
    <t>银行存款</t>
  </si>
  <si>
    <t>3-1-3</t>
  </si>
  <si>
    <t>其他货币资金</t>
  </si>
  <si>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</si>
  <si>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3-1-1</t>
    </r>
  </si>
  <si>
    <r>
      <rPr>
        <sz val="10"/>
        <rFont val="宋体"/>
        <family val="3"/>
        <charset val="134"/>
      </rPr>
      <t>存放部门（单位</t>
    </r>
    <r>
      <rPr>
        <sz val="10"/>
        <rFont val="Times New Roman"/>
        <family val="1"/>
      </rPr>
      <t>)</t>
    </r>
  </si>
  <si>
    <t>币种</t>
  </si>
  <si>
    <t>外币账面金额</t>
  </si>
  <si>
    <t>评估基准日汇率</t>
  </si>
  <si>
    <t>索引号</t>
  </si>
  <si>
    <t>盘点倒推</t>
  </si>
  <si>
    <t>有无</t>
  </si>
  <si>
    <t>C3-1-1</t>
  </si>
  <si>
    <t>盘点表</t>
  </si>
  <si>
    <t>是否相符</t>
  </si>
  <si>
    <t>其他</t>
  </si>
  <si>
    <t>白条抵库</t>
  </si>
  <si>
    <t>财务部</t>
  </si>
  <si>
    <t>人民币</t>
  </si>
  <si>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</si>
  <si>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3-1-2</t>
    </r>
  </si>
  <si>
    <t>开户银行</t>
  </si>
  <si>
    <t>账号</t>
  </si>
  <si>
    <t>是否</t>
  </si>
  <si>
    <t>回函是</t>
  </si>
  <si>
    <t>未达账项</t>
  </si>
  <si>
    <t/>
  </si>
  <si>
    <t>C3-1-2</t>
  </si>
  <si>
    <t>对帐单</t>
  </si>
  <si>
    <t>调节表</t>
  </si>
  <si>
    <t>发函</t>
  </si>
  <si>
    <t>回函</t>
  </si>
  <si>
    <t>否相符</t>
  </si>
  <si>
    <t>是否正常</t>
  </si>
  <si>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</si>
  <si>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3-1-3</t>
    </r>
  </si>
  <si>
    <t>名称及内容</t>
  </si>
  <si>
    <t>用途</t>
  </si>
  <si>
    <t>C3-1-3</t>
  </si>
  <si>
    <t>交易性金融资产评估汇总表</t>
  </si>
  <si>
    <r>
      <rPr>
        <sz val="10"/>
        <rFont val="宋体"/>
        <family val="3"/>
        <charset val="134"/>
      </rPr>
      <t>表</t>
    </r>
    <r>
      <rPr>
        <sz val="10"/>
        <rFont val="Times New Roman"/>
        <family val="1"/>
      </rPr>
      <t>3-2</t>
    </r>
  </si>
  <si>
    <t>3-2-1</t>
  </si>
  <si>
    <r>
      <rPr>
        <sz val="10"/>
        <rFont val="宋体"/>
        <family val="3"/>
        <charset val="134"/>
      </rPr>
      <t>交易性金融资产</t>
    </r>
    <r>
      <rPr>
        <sz val="10"/>
        <rFont val="Times New Roman"/>
        <family val="1"/>
      </rPr>
      <t>-</t>
    </r>
    <r>
      <rPr>
        <sz val="10"/>
        <rFont val="宋体"/>
        <family val="3"/>
        <charset val="134"/>
      </rPr>
      <t>股票投资</t>
    </r>
  </si>
  <si>
    <t>3-2-2</t>
  </si>
  <si>
    <r>
      <rPr>
        <sz val="10"/>
        <rFont val="宋体"/>
        <family val="3"/>
        <charset val="134"/>
      </rPr>
      <t>交易性金融资产</t>
    </r>
    <r>
      <rPr>
        <sz val="10"/>
        <rFont val="Times New Roman"/>
        <family val="1"/>
      </rPr>
      <t>-</t>
    </r>
    <r>
      <rPr>
        <sz val="10"/>
        <rFont val="宋体"/>
        <family val="3"/>
        <charset val="134"/>
      </rPr>
      <t>债券投资</t>
    </r>
  </si>
  <si>
    <t>3-2-3</t>
  </si>
  <si>
    <r>
      <rPr>
        <sz val="10"/>
        <rFont val="宋体"/>
        <family val="3"/>
        <charset val="134"/>
      </rPr>
      <t>交易性金融资产</t>
    </r>
    <r>
      <rPr>
        <sz val="10"/>
        <rFont val="Times New Roman"/>
        <family val="1"/>
      </rPr>
      <t>-</t>
    </r>
    <r>
      <rPr>
        <sz val="10"/>
        <rFont val="宋体"/>
        <family val="3"/>
        <charset val="134"/>
      </rPr>
      <t>基金投资</t>
    </r>
  </si>
  <si>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</si>
  <si>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3-2-1</t>
    </r>
  </si>
  <si>
    <t>被投资单位名称</t>
  </si>
  <si>
    <t>股票简称</t>
  </si>
  <si>
    <t>股票代码</t>
  </si>
  <si>
    <t>投资日期</t>
  </si>
  <si>
    <t>持股数量</t>
  </si>
  <si>
    <r>
      <rPr>
        <sz val="10"/>
        <rFont val="宋体"/>
        <family val="3"/>
        <charset val="134"/>
      </rPr>
      <t>成</t>
    </r>
    <r>
      <rPr>
        <sz val="10"/>
        <rFont val="Times New Roman"/>
        <family val="1"/>
      </rPr>
      <t xml:space="preserve">  </t>
    </r>
    <r>
      <rPr>
        <sz val="10"/>
        <rFont val="宋体"/>
        <family val="3"/>
        <charset val="134"/>
      </rPr>
      <t>本</t>
    </r>
  </si>
  <si>
    <r>
      <rPr>
        <sz val="10"/>
        <rFont val="宋体"/>
        <family val="3"/>
        <charset val="134"/>
      </rPr>
      <t>基准日收盘价元</t>
    </r>
    <r>
      <rPr>
        <sz val="10"/>
        <rFont val="Times New Roman"/>
        <family val="1"/>
      </rPr>
      <t>/</t>
    </r>
    <r>
      <rPr>
        <sz val="10"/>
        <rFont val="宋体"/>
        <family val="3"/>
        <charset val="134"/>
      </rPr>
      <t>股</t>
    </r>
  </si>
  <si>
    <t>数量/权属</t>
  </si>
  <si>
    <t>凭证</t>
  </si>
  <si>
    <t>C3-2-1</t>
  </si>
  <si>
    <t>证明</t>
  </si>
  <si>
    <t>抽查</t>
  </si>
  <si>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</si>
  <si>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3-2-2</t>
    </r>
  </si>
  <si>
    <t>债券名称</t>
  </si>
  <si>
    <t>发行日期</t>
  </si>
  <si>
    <r>
      <rPr>
        <sz val="10"/>
        <rFont val="宋体"/>
        <family val="3"/>
        <charset val="134"/>
      </rPr>
      <t>票面利率</t>
    </r>
    <r>
      <rPr>
        <sz val="10"/>
        <rFont val="Times New Roman"/>
        <family val="1"/>
      </rPr>
      <t>%</t>
    </r>
  </si>
  <si>
    <t>成本</t>
  </si>
  <si>
    <t>还本付</t>
  </si>
  <si>
    <t>持有</t>
  </si>
  <si>
    <t>持有期</t>
  </si>
  <si>
    <t>C3-2-2</t>
  </si>
  <si>
    <t>息条件</t>
  </si>
  <si>
    <t>天数</t>
  </si>
  <si>
    <t>利息</t>
  </si>
  <si>
    <r>
      <rPr>
        <sz val="10"/>
        <rFont val="宋体"/>
        <family val="3"/>
        <charset val="134"/>
      </rPr>
      <t>表</t>
    </r>
    <r>
      <rPr>
        <sz val="10"/>
        <rFont val="Times New Roman"/>
        <family val="1"/>
      </rPr>
      <t>3-2-3</t>
    </r>
  </si>
  <si>
    <t>基金发行单位</t>
  </si>
  <si>
    <t>基金名称</t>
  </si>
  <si>
    <t>基金类型</t>
  </si>
  <si>
    <t>基金份数</t>
  </si>
  <si>
    <r>
      <rPr>
        <sz val="10"/>
        <rFont val="宋体"/>
        <family val="3"/>
        <charset val="134"/>
      </rPr>
      <t>基准日净值</t>
    </r>
    <r>
      <rPr>
        <sz val="10"/>
        <rFont val="Times New Roman"/>
        <family val="1"/>
      </rPr>
      <t>/</t>
    </r>
    <r>
      <rPr>
        <sz val="10"/>
        <rFont val="宋体"/>
        <family val="3"/>
        <charset val="134"/>
      </rPr>
      <t>份</t>
    </r>
  </si>
  <si>
    <t>C3-2-3</t>
  </si>
  <si>
    <r>
      <rPr>
        <sz val="10"/>
        <rFont val="宋体"/>
        <family val="3"/>
        <charset val="134"/>
      </rPr>
      <t>表</t>
    </r>
    <r>
      <rPr>
        <sz val="10"/>
        <rFont val="Times New Roman"/>
        <family val="1"/>
      </rPr>
      <t>3-3</t>
    </r>
  </si>
  <si>
    <t>发行单位名称或被投资单位名称</t>
  </si>
  <si>
    <t>金融资产名称</t>
  </si>
  <si>
    <t>金融资产类型</t>
  </si>
  <si>
    <t>份数</t>
  </si>
  <si>
    <t>C3-3</t>
  </si>
  <si>
    <r>
      <rPr>
        <sz val="10"/>
        <rFont val="宋体"/>
        <family val="3"/>
        <charset val="134"/>
      </rPr>
      <t>表</t>
    </r>
    <r>
      <rPr>
        <sz val="10"/>
        <rFont val="Times New Roman"/>
        <family val="1"/>
      </rPr>
      <t>3-4</t>
    </r>
  </si>
  <si>
    <r>
      <rPr>
        <sz val="10"/>
        <rFont val="宋体"/>
        <family val="3"/>
        <charset val="134"/>
      </rPr>
      <t>户名（结算对象</t>
    </r>
    <r>
      <rPr>
        <sz val="10"/>
        <rFont val="Times New Roman"/>
        <family val="1"/>
      </rPr>
      <t>)</t>
    </r>
  </si>
  <si>
    <t>票据类别</t>
  </si>
  <si>
    <t>出票日期</t>
  </si>
  <si>
    <t>到期日期</t>
  </si>
  <si>
    <t>基准日后是否贴现</t>
  </si>
  <si>
    <t>预计风险损失率</t>
  </si>
  <si>
    <t>预计风险损失额</t>
  </si>
  <si>
    <t>C3-4</t>
  </si>
  <si>
    <r>
      <rPr>
        <sz val="10"/>
        <rFont val="宋体"/>
        <family val="3"/>
        <charset val="134"/>
      </rPr>
      <t>合</t>
    </r>
    <r>
      <rPr>
        <sz val="10"/>
        <rFont val="Times New Roman"/>
        <family val="1"/>
      </rPr>
      <t xml:space="preserve">            </t>
    </r>
    <r>
      <rPr>
        <sz val="10"/>
        <rFont val="宋体"/>
        <family val="3"/>
        <charset val="134"/>
      </rPr>
      <t>计</t>
    </r>
  </si>
  <si>
    <t>减：应收票据坏账准备</t>
  </si>
  <si>
    <r>
      <rPr>
        <sz val="10"/>
        <rFont val="宋体"/>
        <family val="3"/>
        <charset val="134"/>
      </rPr>
      <t>表</t>
    </r>
    <r>
      <rPr>
        <sz val="10"/>
        <rFont val="Times New Roman"/>
        <family val="1"/>
      </rPr>
      <t>3-5</t>
    </r>
  </si>
  <si>
    <r>
      <rPr>
        <sz val="10"/>
        <rFont val="宋体"/>
        <family val="3"/>
        <charset val="134"/>
      </rPr>
      <t>欠款单位名称（结算对象</t>
    </r>
    <r>
      <rPr>
        <sz val="10"/>
        <rFont val="Times New Roman"/>
        <family val="1"/>
      </rPr>
      <t>)</t>
    </r>
  </si>
  <si>
    <t>业务内容</t>
  </si>
  <si>
    <t>发生日期</t>
  </si>
  <si>
    <t>账龄</t>
  </si>
  <si>
    <t>是否关联方</t>
  </si>
  <si>
    <t>外币账面余额</t>
  </si>
  <si>
    <t>评估基准日外币中间汇率</t>
  </si>
  <si>
    <t>1年以内</t>
  </si>
  <si>
    <r>
      <rPr>
        <sz val="10"/>
        <rFont val="宋体"/>
        <family val="3"/>
        <charset val="134"/>
      </rPr>
      <t>1</t>
    </r>
    <r>
      <rPr>
        <sz val="10"/>
        <rFont val="宋体"/>
        <family val="3"/>
        <charset val="134"/>
      </rPr>
      <t>-2年</t>
    </r>
  </si>
  <si>
    <r>
      <rPr>
        <sz val="10"/>
        <rFont val="宋体"/>
        <family val="3"/>
        <charset val="134"/>
      </rPr>
      <t>2</t>
    </r>
    <r>
      <rPr>
        <sz val="10"/>
        <rFont val="宋体"/>
        <family val="3"/>
        <charset val="134"/>
      </rPr>
      <t>-3年</t>
    </r>
  </si>
  <si>
    <r>
      <rPr>
        <sz val="10"/>
        <rFont val="宋体"/>
        <family val="3"/>
        <charset val="134"/>
      </rPr>
      <t>3</t>
    </r>
    <r>
      <rPr>
        <sz val="10"/>
        <rFont val="宋体"/>
        <family val="3"/>
        <charset val="134"/>
      </rPr>
      <t>-4年</t>
    </r>
  </si>
  <si>
    <r>
      <rPr>
        <sz val="10"/>
        <rFont val="宋体"/>
        <family val="3"/>
        <charset val="134"/>
      </rPr>
      <t>4</t>
    </r>
    <r>
      <rPr>
        <sz val="10"/>
        <rFont val="宋体"/>
        <family val="3"/>
        <charset val="134"/>
      </rPr>
      <t>-5年</t>
    </r>
  </si>
  <si>
    <t>5年以上</t>
  </si>
  <si>
    <t>不符</t>
  </si>
  <si>
    <t>合同</t>
  </si>
  <si>
    <t>C3-5</t>
  </si>
  <si>
    <t>原因</t>
  </si>
  <si>
    <t>减：应收账款坏账准备</t>
  </si>
  <si>
    <r>
      <rPr>
        <sz val="10"/>
        <rFont val="宋体"/>
        <family val="3"/>
        <charset val="134"/>
      </rPr>
      <t>表</t>
    </r>
    <r>
      <rPr>
        <sz val="10"/>
        <rFont val="Times New Roman"/>
        <family val="1"/>
      </rPr>
      <t>3-6</t>
    </r>
  </si>
  <si>
    <t xml:space="preserve"> </t>
  </si>
  <si>
    <t>C3-6</t>
  </si>
  <si>
    <t>减：应收款项融资坏账准备</t>
  </si>
  <si>
    <r>
      <rPr>
        <sz val="10"/>
        <rFont val="宋体"/>
        <family val="3"/>
        <charset val="134"/>
      </rPr>
      <t>表</t>
    </r>
    <r>
      <rPr>
        <sz val="10"/>
        <rFont val="Times New Roman"/>
        <family val="1"/>
      </rPr>
      <t>3-7</t>
    </r>
  </si>
  <si>
    <r>
      <rPr>
        <sz val="10"/>
        <rFont val="宋体"/>
        <family val="3"/>
        <charset val="134"/>
      </rPr>
      <t>收款单位名称（结算对象</t>
    </r>
    <r>
      <rPr>
        <sz val="10"/>
        <rFont val="Times New Roman"/>
        <family val="1"/>
      </rPr>
      <t>)</t>
    </r>
  </si>
  <si>
    <t>C3-7</t>
  </si>
  <si>
    <t>减：预付账款坏账准备</t>
  </si>
  <si>
    <t>其他应收款评估汇总表</t>
  </si>
  <si>
    <r>
      <rPr>
        <sz val="10"/>
        <rFont val="宋体"/>
        <family val="3"/>
        <charset val="134"/>
      </rPr>
      <t>表</t>
    </r>
    <r>
      <rPr>
        <sz val="10"/>
        <rFont val="Times New Roman"/>
        <family val="1"/>
      </rPr>
      <t>3-8</t>
    </r>
  </si>
  <si>
    <t>3-8-1</t>
  </si>
  <si>
    <t>3-8-2</t>
  </si>
  <si>
    <t>3-8-3</t>
  </si>
  <si>
    <t>减：坏账准备</t>
  </si>
  <si>
    <r>
      <rPr>
        <sz val="10"/>
        <rFont val="宋体"/>
        <family val="3"/>
        <charset val="134"/>
      </rPr>
      <t>表</t>
    </r>
    <r>
      <rPr>
        <sz val="10"/>
        <rFont val="Times New Roman"/>
        <family val="1"/>
      </rPr>
      <t>3-8-1</t>
    </r>
  </si>
  <si>
    <t>本金</t>
  </si>
  <si>
    <t>利息所属期间</t>
  </si>
  <si>
    <r>
      <rPr>
        <sz val="10"/>
        <rFont val="宋体"/>
        <family val="3"/>
        <charset val="134"/>
      </rPr>
      <t>利息率</t>
    </r>
    <r>
      <rPr>
        <sz val="10"/>
        <rFont val="Times New Roman"/>
        <family val="1"/>
      </rPr>
      <t>%</t>
    </r>
  </si>
  <si>
    <t>计息</t>
  </si>
  <si>
    <t>复算</t>
  </si>
  <si>
    <t>损失</t>
  </si>
  <si>
    <t>C3-8-1</t>
  </si>
  <si>
    <t>金额</t>
  </si>
  <si>
    <r>
      <rPr>
        <sz val="10"/>
        <rFont val="宋体"/>
        <family val="3"/>
        <charset val="134"/>
      </rPr>
      <t>表</t>
    </r>
    <r>
      <rPr>
        <sz val="10"/>
        <rFont val="Times New Roman"/>
        <family val="1"/>
      </rPr>
      <t>3-8-2</t>
    </r>
  </si>
  <si>
    <t>股利（利润）所属期间</t>
  </si>
  <si>
    <t>是否控制单位</t>
  </si>
  <si>
    <t>股利(利润)所属期间</t>
  </si>
  <si>
    <t>分配</t>
  </si>
  <si>
    <t>是否控</t>
  </si>
  <si>
    <t>C3-8-2</t>
  </si>
  <si>
    <t>决议</t>
  </si>
  <si>
    <r>
      <rPr>
        <sz val="10"/>
        <rFont val="宋体"/>
        <family val="3"/>
        <charset val="134"/>
      </rPr>
      <t>表</t>
    </r>
    <r>
      <rPr>
        <sz val="10"/>
        <rFont val="Times New Roman"/>
        <family val="1"/>
      </rPr>
      <t>3-8-3</t>
    </r>
  </si>
  <si>
    <r>
      <rPr>
        <sz val="10"/>
        <rFont val="宋体"/>
        <family val="3"/>
        <charset val="134"/>
      </rPr>
      <t>欠款单位（人）名称（结算对象</t>
    </r>
    <r>
      <rPr>
        <sz val="10"/>
        <rFont val="Times New Roman"/>
        <family val="1"/>
      </rPr>
      <t>)</t>
    </r>
  </si>
  <si>
    <t>C3-8-3</t>
  </si>
  <si>
    <t>减：其他应收款坏账准备</t>
  </si>
  <si>
    <t>预计风险损失合计</t>
  </si>
  <si>
    <t>存货评估汇总表</t>
  </si>
  <si>
    <r>
      <rPr>
        <sz val="10"/>
        <rFont val="宋体"/>
        <family val="3"/>
        <charset val="134"/>
      </rPr>
      <t>表</t>
    </r>
    <r>
      <rPr>
        <sz val="10"/>
        <rFont val="Times New Roman"/>
        <family val="1"/>
      </rPr>
      <t>3-9</t>
    </r>
  </si>
  <si>
    <t>3-9-1</t>
  </si>
  <si>
    <t>材料采购（在途物资）</t>
  </si>
  <si>
    <t>3-9-2</t>
  </si>
  <si>
    <t>原材料</t>
  </si>
  <si>
    <t>3-9-3</t>
  </si>
  <si>
    <t>在库周转材料</t>
  </si>
  <si>
    <t>3-9-4</t>
  </si>
  <si>
    <t>委托加工物资</t>
  </si>
  <si>
    <t>3-9-5</t>
  </si>
  <si>
    <t>产成品（库存商品）</t>
  </si>
  <si>
    <t>3-9-6</t>
  </si>
  <si>
    <t>在产品（合同履约成本）</t>
  </si>
  <si>
    <t>3-9-7</t>
  </si>
  <si>
    <t>发出商品</t>
  </si>
  <si>
    <t>3-9-8</t>
  </si>
  <si>
    <t>在用周转材料</t>
  </si>
  <si>
    <t>3-9-9</t>
  </si>
  <si>
    <t>低值易耗品</t>
  </si>
  <si>
    <t>减：存货跌价准备</t>
  </si>
  <si>
    <r>
      <rPr>
        <sz val="10"/>
        <rFont val="宋体"/>
        <family val="3"/>
        <charset val="134"/>
      </rPr>
      <t>表</t>
    </r>
    <r>
      <rPr>
        <sz val="10"/>
        <rFont val="Times New Roman"/>
        <family val="1"/>
      </rPr>
      <t>3-9-1</t>
    </r>
  </si>
  <si>
    <t>供应商名称</t>
  </si>
  <si>
    <t>品名</t>
  </si>
  <si>
    <t>规格型号</t>
  </si>
  <si>
    <t>计量单位</t>
  </si>
  <si>
    <t>其他说明事项</t>
  </si>
  <si>
    <t>数量</t>
  </si>
  <si>
    <t>单价</t>
  </si>
  <si>
    <t>实际数量</t>
  </si>
  <si>
    <t>评估单价</t>
  </si>
  <si>
    <t>C3-9-2</t>
  </si>
  <si>
    <r>
      <rPr>
        <sz val="10"/>
        <rFont val="宋体"/>
        <family val="3"/>
        <charset val="134"/>
      </rPr>
      <t>表</t>
    </r>
    <r>
      <rPr>
        <sz val="10"/>
        <rFont val="Times New Roman"/>
        <family val="1"/>
      </rPr>
      <t>3-9-2</t>
    </r>
  </si>
  <si>
    <t>库龄</t>
  </si>
  <si>
    <t>存放地点</t>
  </si>
  <si>
    <t>盈亏</t>
  </si>
  <si>
    <t>市场价变动较大材料</t>
  </si>
  <si>
    <t>抽盘</t>
  </si>
  <si>
    <t>变现率</t>
  </si>
  <si>
    <t>市场单价</t>
  </si>
  <si>
    <t>原材料账面原值合计</t>
  </si>
  <si>
    <t>减：原材料存货跌价准备</t>
  </si>
  <si>
    <t>原材料账面净值合计</t>
  </si>
  <si>
    <r>
      <rPr>
        <sz val="10"/>
        <rFont val="Times New Roman"/>
        <family val="1"/>
      </rPr>
      <t xml:space="preserve"> </t>
    </r>
    <r>
      <rPr>
        <sz val="10"/>
        <rFont val="宋体"/>
        <family val="3"/>
        <charset val="134"/>
      </rPr>
      <t>表</t>
    </r>
    <r>
      <rPr>
        <sz val="10"/>
        <rFont val="Times New Roman"/>
        <family val="1"/>
      </rPr>
      <t>3-9-3</t>
    </r>
  </si>
  <si>
    <t>合计</t>
  </si>
  <si>
    <r>
      <rPr>
        <sz val="10"/>
        <rFont val="宋体"/>
        <family val="3"/>
        <charset val="134"/>
      </rPr>
      <t>表</t>
    </r>
    <r>
      <rPr>
        <sz val="10"/>
        <rFont val="Times New Roman"/>
        <family val="1"/>
      </rPr>
      <t>3-9-4</t>
    </r>
  </si>
  <si>
    <t>加工单位名称</t>
  </si>
  <si>
    <t>资料</t>
  </si>
  <si>
    <r>
      <rPr>
        <sz val="10"/>
        <rFont val="宋体"/>
        <family val="3"/>
        <charset val="134"/>
      </rPr>
      <t>表</t>
    </r>
    <r>
      <rPr>
        <sz val="10"/>
        <rFont val="Times New Roman"/>
        <family val="1"/>
      </rPr>
      <t>3-9-5</t>
    </r>
  </si>
  <si>
    <r>
      <rPr>
        <sz val="10"/>
        <rFont val="宋体"/>
        <family val="3"/>
        <charset val="134"/>
      </rPr>
      <t>名</t>
    </r>
    <r>
      <rPr>
        <sz val="10"/>
        <rFont val="Times New Roman"/>
        <family val="1"/>
      </rPr>
      <t xml:space="preserve">  </t>
    </r>
    <r>
      <rPr>
        <sz val="10"/>
        <rFont val="宋体"/>
        <family val="3"/>
        <charset val="134"/>
      </rPr>
      <t>称</t>
    </r>
  </si>
  <si>
    <t>销售情况</t>
  </si>
  <si>
    <t>外埠</t>
  </si>
  <si>
    <t>含税销</t>
  </si>
  <si>
    <t>不含税销</t>
  </si>
  <si>
    <t>销售</t>
  </si>
  <si>
    <t>扣除适</t>
  </si>
  <si>
    <t>评估</t>
  </si>
  <si>
    <t>确认</t>
  </si>
  <si>
    <t>售单价</t>
  </si>
  <si>
    <t>费用率</t>
  </si>
  <si>
    <t>税金率</t>
  </si>
  <si>
    <t>净利率</t>
  </si>
  <si>
    <t>当利润</t>
  </si>
  <si>
    <t>产成品账面原值合计</t>
  </si>
  <si>
    <t>减：产成品存货跌价准备</t>
  </si>
  <si>
    <t>产成品账面净值合计</t>
  </si>
  <si>
    <r>
      <rPr>
        <sz val="10"/>
        <rFont val="宋体"/>
        <family val="3"/>
        <charset val="134"/>
      </rPr>
      <t>表</t>
    </r>
    <r>
      <rPr>
        <sz val="10"/>
        <rFont val="Times New Roman"/>
        <family val="1"/>
      </rPr>
      <t>3-9-6</t>
    </r>
  </si>
  <si>
    <t>项目及内容</t>
  </si>
  <si>
    <t>合同名称</t>
  </si>
  <si>
    <t>合同编号</t>
  </si>
  <si>
    <t>结算内容</t>
  </si>
  <si>
    <t>C3-11</t>
  </si>
  <si>
    <r>
      <rPr>
        <sz val="10"/>
        <rFont val="宋体"/>
        <family val="3"/>
        <charset val="134"/>
      </rPr>
      <t>表</t>
    </r>
    <r>
      <rPr>
        <sz val="10"/>
        <rFont val="Times New Roman"/>
        <family val="1"/>
      </rPr>
      <t>3-9-7</t>
    </r>
  </si>
  <si>
    <t>商品名称</t>
  </si>
  <si>
    <t>对方单位名称</t>
  </si>
  <si>
    <t>回款</t>
  </si>
  <si>
    <t>C3-9-8</t>
  </si>
  <si>
    <t>方式</t>
  </si>
  <si>
    <r>
      <rPr>
        <sz val="10"/>
        <rFont val="宋体"/>
        <family val="3"/>
        <charset val="134"/>
      </rPr>
      <t>表</t>
    </r>
    <r>
      <rPr>
        <sz val="10"/>
        <rFont val="Times New Roman"/>
        <family val="1"/>
      </rPr>
      <t>3-9-8</t>
    </r>
  </si>
  <si>
    <t>启用日期</t>
  </si>
  <si>
    <t>使用部门</t>
  </si>
  <si>
    <t>原始入账价值</t>
  </si>
  <si>
    <t>账面价值（摊余价值）</t>
  </si>
  <si>
    <t>抽盘比</t>
  </si>
  <si>
    <t>评估原价</t>
  </si>
  <si>
    <r>
      <rPr>
        <sz val="10"/>
        <rFont val="宋体"/>
        <family val="3"/>
        <charset val="134"/>
      </rPr>
      <t>成新率</t>
    </r>
    <r>
      <rPr>
        <sz val="10"/>
        <rFont val="Times New Roman"/>
        <family val="1"/>
      </rPr>
      <t>%</t>
    </r>
  </si>
  <si>
    <t>C3-9-1</t>
  </si>
  <si>
    <t>例计算</t>
  </si>
  <si>
    <r>
      <rPr>
        <sz val="10"/>
        <rFont val="宋体"/>
        <family val="3"/>
        <charset val="134"/>
      </rPr>
      <t>表</t>
    </r>
    <r>
      <rPr>
        <sz val="10"/>
        <rFont val="Times New Roman"/>
        <family val="1"/>
      </rPr>
      <t>3-9-9</t>
    </r>
  </si>
  <si>
    <t>名称</t>
  </si>
  <si>
    <r>
      <rPr>
        <sz val="10"/>
        <rFont val="宋体"/>
        <family val="3"/>
        <charset val="134"/>
      </rPr>
      <t>表</t>
    </r>
    <r>
      <rPr>
        <sz val="10"/>
        <rFont val="Times New Roman"/>
        <family val="1"/>
      </rPr>
      <t>3-10</t>
    </r>
  </si>
  <si>
    <t>工程名称</t>
  </si>
  <si>
    <t>建设单位名称</t>
  </si>
  <si>
    <t>开工日期</t>
  </si>
  <si>
    <t>预计完工日期</t>
  </si>
  <si>
    <t>形象进度</t>
  </si>
  <si>
    <t>合同总金额</t>
  </si>
  <si>
    <t>预收金额</t>
  </si>
  <si>
    <t>已结转成本金额</t>
  </si>
  <si>
    <t>人工费</t>
  </si>
  <si>
    <t>材料费</t>
  </si>
  <si>
    <t>机械使用费</t>
  </si>
  <si>
    <t>其他直接费</t>
  </si>
  <si>
    <t>间接费用</t>
  </si>
  <si>
    <t>毛利</t>
  </si>
  <si>
    <t>工程结算</t>
  </si>
  <si>
    <t>表3-11</t>
  </si>
  <si>
    <t>资产名称</t>
  </si>
  <si>
    <t>资产类别</t>
  </si>
  <si>
    <t>购置日期</t>
  </si>
  <si>
    <t>购置成本</t>
  </si>
  <si>
    <t>数量权属</t>
  </si>
  <si>
    <t>实物</t>
  </si>
  <si>
    <t>计价</t>
  </si>
  <si>
    <t>盘点</t>
  </si>
  <si>
    <t>减：持有待售资产减值准备</t>
  </si>
  <si>
    <t>\</t>
  </si>
  <si>
    <r>
      <rPr>
        <sz val="10"/>
        <rFont val="宋体"/>
        <family val="3"/>
        <charset val="134"/>
      </rPr>
      <t>表</t>
    </r>
    <r>
      <rPr>
        <sz val="10"/>
        <rFont val="Times New Roman"/>
        <family val="1"/>
      </rPr>
      <t>3-12</t>
    </r>
  </si>
  <si>
    <t>C3-10</t>
  </si>
  <si>
    <r>
      <rPr>
        <sz val="10"/>
        <rFont val="宋体"/>
        <family val="3"/>
        <charset val="134"/>
      </rPr>
      <t>表</t>
    </r>
    <r>
      <rPr>
        <sz val="10"/>
        <rFont val="Times New Roman"/>
        <family val="1"/>
      </rPr>
      <t>3-13</t>
    </r>
  </si>
  <si>
    <t>非流动资产评估汇总表</t>
  </si>
  <si>
    <r>
      <rPr>
        <sz val="10"/>
        <rFont val="宋体"/>
        <family val="3"/>
        <charset val="134"/>
      </rPr>
      <t>表</t>
    </r>
    <r>
      <rPr>
        <sz val="10"/>
        <rFont val="Times New Roman"/>
        <family val="1"/>
      </rPr>
      <t>4</t>
    </r>
  </si>
  <si>
    <t>4-1</t>
  </si>
  <si>
    <t>债权投资</t>
  </si>
  <si>
    <t>4-2</t>
  </si>
  <si>
    <t>其他债权投资</t>
  </si>
  <si>
    <t>4-3</t>
  </si>
  <si>
    <t>4-4</t>
  </si>
  <si>
    <t>4-5</t>
  </si>
  <si>
    <t>4-6</t>
  </si>
  <si>
    <t>4-7</t>
  </si>
  <si>
    <t>4-8</t>
  </si>
  <si>
    <t>4-9</t>
  </si>
  <si>
    <t>4-10</t>
  </si>
  <si>
    <t>4-11</t>
  </si>
  <si>
    <t>4-12</t>
  </si>
  <si>
    <t>4-13</t>
  </si>
  <si>
    <t>4-14</t>
  </si>
  <si>
    <t>4-15</t>
  </si>
  <si>
    <t>4-16</t>
  </si>
  <si>
    <t>4-17</t>
  </si>
  <si>
    <t>4-18</t>
  </si>
  <si>
    <r>
      <rPr>
        <sz val="10"/>
        <rFont val="宋体"/>
        <family val="3"/>
        <charset val="134"/>
      </rPr>
      <t>表</t>
    </r>
    <r>
      <rPr>
        <sz val="10"/>
        <rFont val="Times New Roman"/>
        <family val="1"/>
      </rPr>
      <t>4-1</t>
    </r>
  </si>
  <si>
    <t>投资类别</t>
  </si>
  <si>
    <t>到期日</t>
  </si>
  <si>
    <r>
      <rPr>
        <sz val="10"/>
        <rFont val="宋体"/>
        <family val="3"/>
        <charset val="134"/>
      </rPr>
      <t>利率</t>
    </r>
    <r>
      <rPr>
        <sz val="10"/>
        <rFont val="Times New Roman"/>
        <family val="1"/>
      </rPr>
      <t>%</t>
    </r>
  </si>
  <si>
    <t>投资成本</t>
  </si>
  <si>
    <t>减：债券投资减值准备</t>
  </si>
  <si>
    <r>
      <rPr>
        <sz val="10"/>
        <rFont val="Times New Roman"/>
        <family val="1"/>
      </rPr>
      <t xml:space="preserve"> </t>
    </r>
    <r>
      <rPr>
        <sz val="10"/>
        <rFont val="宋体"/>
        <family val="3"/>
        <charset val="134"/>
      </rPr>
      <t>表</t>
    </r>
    <r>
      <rPr>
        <sz val="10"/>
        <rFont val="Times New Roman"/>
        <family val="1"/>
      </rPr>
      <t>4-2</t>
    </r>
  </si>
  <si>
    <t>债券种类</t>
  </si>
  <si>
    <t>成本（面值）</t>
  </si>
  <si>
    <t>C4-1-2</t>
  </si>
  <si>
    <r>
      <rPr>
        <sz val="10"/>
        <rFont val="宋体"/>
        <family val="3"/>
        <charset val="134"/>
      </rPr>
      <t>合</t>
    </r>
    <r>
      <rPr>
        <sz val="10"/>
        <rFont val="Times New Roman"/>
        <family val="1"/>
      </rPr>
      <t xml:space="preserve">    </t>
    </r>
    <r>
      <rPr>
        <sz val="10"/>
        <rFont val="宋体"/>
        <family val="3"/>
        <charset val="134"/>
      </rPr>
      <t>计</t>
    </r>
  </si>
  <si>
    <t>减：减值准备</t>
  </si>
  <si>
    <r>
      <rPr>
        <sz val="10"/>
        <rFont val="宋体"/>
        <family val="3"/>
        <charset val="134"/>
      </rPr>
      <t>表</t>
    </r>
    <r>
      <rPr>
        <sz val="10"/>
        <rFont val="Times New Roman"/>
        <family val="1"/>
      </rPr>
      <t>4-3</t>
    </r>
  </si>
  <si>
    <t>减：长期应收款坏账准备</t>
  </si>
  <si>
    <r>
      <rPr>
        <sz val="10"/>
        <rFont val="宋体"/>
        <family val="3"/>
        <charset val="134"/>
      </rPr>
      <t>表</t>
    </r>
    <r>
      <rPr>
        <sz val="10"/>
        <rFont val="Times New Roman"/>
        <family val="1"/>
      </rPr>
      <t>4-4</t>
    </r>
  </si>
  <si>
    <t>协议投资期限</t>
  </si>
  <si>
    <r>
      <rPr>
        <sz val="10"/>
        <rFont val="宋体"/>
        <family val="3"/>
        <charset val="134"/>
      </rPr>
      <t>持股比例（</t>
    </r>
    <r>
      <rPr>
        <sz val="10"/>
        <rFont val="Times New Roman"/>
        <family val="1"/>
      </rPr>
      <t>%</t>
    </r>
    <r>
      <rPr>
        <sz val="10"/>
        <rFont val="宋体"/>
        <family val="3"/>
        <charset val="134"/>
      </rPr>
      <t>）</t>
    </r>
  </si>
  <si>
    <r>
      <rPr>
        <sz val="10"/>
        <color theme="0"/>
        <rFont val="Times New Roman"/>
        <family val="1"/>
      </rPr>
      <t>100%</t>
    </r>
    <r>
      <rPr>
        <sz val="10"/>
        <color indexed="9"/>
        <rFont val="宋体"/>
        <family val="3"/>
        <charset val="134"/>
      </rPr>
      <t>账面</t>
    </r>
  </si>
  <si>
    <t>财务核算</t>
  </si>
  <si>
    <t>是否整体</t>
  </si>
  <si>
    <r>
      <rPr>
        <sz val="10"/>
        <color theme="0"/>
        <rFont val="Times New Roman"/>
        <family val="1"/>
      </rPr>
      <t>100%</t>
    </r>
    <r>
      <rPr>
        <sz val="10"/>
        <color indexed="9"/>
        <rFont val="宋体"/>
        <family val="3"/>
        <charset val="134"/>
      </rPr>
      <t>股权</t>
    </r>
  </si>
  <si>
    <t>净资产值</t>
  </si>
  <si>
    <t>控制</t>
  </si>
  <si>
    <t>联营</t>
  </si>
  <si>
    <t>方法</t>
  </si>
  <si>
    <t>评估值</t>
  </si>
  <si>
    <t>减：长期股权投资减值准备</t>
  </si>
  <si>
    <r>
      <rPr>
        <sz val="10"/>
        <rFont val="宋体"/>
        <family val="3"/>
        <charset val="134"/>
      </rPr>
      <t>表</t>
    </r>
    <r>
      <rPr>
        <sz val="10"/>
        <rFont val="Times New Roman"/>
        <family val="1"/>
      </rPr>
      <t>4-5</t>
    </r>
  </si>
  <si>
    <t>持有数量</t>
  </si>
  <si>
    <t>股权比例%</t>
  </si>
  <si>
    <t>基准日市价</t>
  </si>
  <si>
    <t>报表是否经审计</t>
  </si>
  <si>
    <t>报表净资产金额</t>
  </si>
  <si>
    <t>C4-1-3</t>
  </si>
  <si>
    <t>其他非流动性金融资产评估汇总表</t>
  </si>
  <si>
    <t>表4-6</t>
  </si>
  <si>
    <t>4-6-1</t>
  </si>
  <si>
    <r>
      <rPr>
        <sz val="10"/>
        <rFont val="宋体"/>
        <family val="3"/>
        <charset val="134"/>
      </rPr>
      <t>其他非流动金融资产</t>
    </r>
    <r>
      <rPr>
        <sz val="10"/>
        <rFont val="Times New Roman"/>
        <family val="1"/>
      </rPr>
      <t>-</t>
    </r>
    <r>
      <rPr>
        <sz val="10"/>
        <rFont val="宋体"/>
        <family val="3"/>
        <charset val="134"/>
      </rPr>
      <t>股票投资</t>
    </r>
  </si>
  <si>
    <t>4-6-2</t>
  </si>
  <si>
    <r>
      <rPr>
        <sz val="10"/>
        <rFont val="宋体"/>
        <family val="3"/>
        <charset val="134"/>
      </rPr>
      <t>其他非流动金融资产</t>
    </r>
    <r>
      <rPr>
        <sz val="10"/>
        <rFont val="Times New Roman"/>
        <family val="1"/>
      </rPr>
      <t>-</t>
    </r>
    <r>
      <rPr>
        <sz val="10"/>
        <rFont val="宋体"/>
        <family val="3"/>
        <charset val="134"/>
      </rPr>
      <t>债券投资</t>
    </r>
  </si>
  <si>
    <t>4-6-3</t>
  </si>
  <si>
    <r>
      <rPr>
        <sz val="10"/>
        <rFont val="宋体"/>
        <family val="3"/>
        <charset val="134"/>
      </rPr>
      <t>其他非流动金融资产</t>
    </r>
    <r>
      <rPr>
        <sz val="10"/>
        <rFont val="Times New Roman"/>
        <family val="1"/>
      </rPr>
      <t>-</t>
    </r>
    <r>
      <rPr>
        <sz val="10"/>
        <rFont val="宋体"/>
        <family val="3"/>
        <charset val="134"/>
      </rPr>
      <t>基金投资</t>
    </r>
  </si>
  <si>
    <r>
      <rPr>
        <sz val="10"/>
        <rFont val="宋体"/>
        <family val="3"/>
        <charset val="134"/>
      </rPr>
      <t>表</t>
    </r>
    <r>
      <rPr>
        <sz val="10"/>
        <rFont val="Times New Roman"/>
        <family val="1"/>
      </rPr>
      <t>4-6-1</t>
    </r>
  </si>
  <si>
    <t>表4-6-2</t>
  </si>
  <si>
    <r>
      <rPr>
        <sz val="10"/>
        <rFont val="宋体"/>
        <family val="3"/>
        <charset val="134"/>
      </rPr>
      <t>表</t>
    </r>
    <r>
      <rPr>
        <sz val="10"/>
        <rFont val="Times New Roman"/>
        <family val="1"/>
      </rPr>
      <t>4-6-3</t>
    </r>
  </si>
  <si>
    <t>投资性房地产评估汇总表</t>
  </si>
  <si>
    <r>
      <rPr>
        <sz val="10"/>
        <rFont val="宋体"/>
        <family val="3"/>
        <charset val="134"/>
      </rPr>
      <t>表</t>
    </r>
    <r>
      <rPr>
        <sz val="10"/>
        <rFont val="Times New Roman"/>
        <family val="1"/>
      </rPr>
      <t>4-9</t>
    </r>
  </si>
  <si>
    <t>4-7-1</t>
  </si>
  <si>
    <r>
      <rPr>
        <sz val="10"/>
        <rFont val="宋体"/>
        <family val="3"/>
        <charset val="134"/>
      </rPr>
      <t>投资性房地产</t>
    </r>
    <r>
      <rPr>
        <sz val="10"/>
        <rFont val="Times New Roman"/>
        <family val="1"/>
      </rPr>
      <t>-</t>
    </r>
    <r>
      <rPr>
        <sz val="10"/>
        <rFont val="宋体"/>
        <family val="3"/>
        <charset val="134"/>
      </rPr>
      <t>房屋（采用成本模式计量）</t>
    </r>
  </si>
  <si>
    <t>4-7-2</t>
  </si>
  <si>
    <r>
      <rPr>
        <sz val="10"/>
        <rFont val="宋体"/>
        <family val="3"/>
        <charset val="134"/>
      </rPr>
      <t>投资性房地产</t>
    </r>
    <r>
      <rPr>
        <sz val="10"/>
        <rFont val="Times New Roman"/>
        <family val="1"/>
      </rPr>
      <t>-</t>
    </r>
    <r>
      <rPr>
        <sz val="10"/>
        <rFont val="宋体"/>
        <family val="3"/>
        <charset val="134"/>
      </rPr>
      <t>房屋（采用公允价值模式计量）</t>
    </r>
  </si>
  <si>
    <t>4-7-3</t>
  </si>
  <si>
    <r>
      <rPr>
        <sz val="10"/>
        <rFont val="宋体"/>
        <family val="3"/>
        <charset val="134"/>
      </rPr>
      <t>投资性房地产</t>
    </r>
    <r>
      <rPr>
        <sz val="10"/>
        <rFont val="Times New Roman"/>
        <family val="1"/>
      </rPr>
      <t>-</t>
    </r>
    <r>
      <rPr>
        <sz val="10"/>
        <rFont val="宋体"/>
        <family val="3"/>
        <charset val="134"/>
      </rPr>
      <t>土地使用权（采用成本模式计量）</t>
    </r>
  </si>
  <si>
    <t>4-7-4</t>
  </si>
  <si>
    <r>
      <rPr>
        <sz val="10"/>
        <rFont val="宋体"/>
        <family val="3"/>
        <charset val="134"/>
      </rPr>
      <t>投资性房地产</t>
    </r>
    <r>
      <rPr>
        <sz val="10"/>
        <rFont val="Times New Roman"/>
        <family val="1"/>
      </rPr>
      <t>-</t>
    </r>
    <r>
      <rPr>
        <sz val="10"/>
        <rFont val="宋体"/>
        <family val="3"/>
        <charset val="134"/>
      </rPr>
      <t>土地使用权（采用公允价值模式计量）</t>
    </r>
  </si>
  <si>
    <r>
      <rPr>
        <sz val="10"/>
        <rFont val="宋体"/>
        <family val="3"/>
        <charset val="134"/>
      </rPr>
      <t>表</t>
    </r>
    <r>
      <rPr>
        <sz val="10"/>
        <rFont val="Times New Roman"/>
        <family val="1"/>
      </rPr>
      <t>4-7-1</t>
    </r>
  </si>
  <si>
    <t>权证编号</t>
  </si>
  <si>
    <t>房屋名称</t>
  </si>
  <si>
    <t>来源（外购、自建、自用转入、存货转入等）</t>
  </si>
  <si>
    <t>结构</t>
  </si>
  <si>
    <t>建成
年月</t>
  </si>
  <si>
    <t>建筑面积</t>
  </si>
  <si>
    <r>
      <rPr>
        <sz val="10"/>
        <rFont val="宋体"/>
        <family val="3"/>
        <charset val="134"/>
      </rPr>
      <t>成本单价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</si>
  <si>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r>
      <rPr>
        <sz val="10"/>
        <rFont val="宋体"/>
        <family val="3"/>
        <charset val="134"/>
      </rPr>
      <t>评估单价</t>
    </r>
    <r>
      <rPr>
        <sz val="10"/>
        <rFont val="Times New Roman"/>
        <family val="1"/>
      </rPr>
      <t>(</t>
    </r>
    <r>
      <rPr>
        <sz val="10"/>
        <rFont val="宋体"/>
        <family val="3"/>
        <charset val="134"/>
      </rPr>
      <t>元</t>
    </r>
    <r>
      <rPr>
        <sz val="10"/>
        <rFont val="Times New Roman"/>
        <family val="1"/>
      </rPr>
      <t>/m</t>
    </r>
    <r>
      <rPr>
        <vertAlign val="superscript"/>
        <sz val="10"/>
        <rFont val="Times New Roman"/>
        <family val="1"/>
      </rPr>
      <t>2</t>
    </r>
    <r>
      <rPr>
        <sz val="10"/>
        <rFont val="Times New Roman"/>
        <family val="1"/>
      </rPr>
      <t>)</t>
    </r>
  </si>
  <si>
    <t>原值</t>
  </si>
  <si>
    <t>净值</t>
  </si>
  <si>
    <t>减：投资性房地产减值准备</t>
  </si>
  <si>
    <r>
      <rPr>
        <sz val="10"/>
        <rFont val="宋体"/>
        <family val="3"/>
        <charset val="134"/>
      </rPr>
      <t>表</t>
    </r>
    <r>
      <rPr>
        <sz val="10"/>
        <rFont val="Times New Roman"/>
        <family val="1"/>
      </rPr>
      <t>4-7-2</t>
    </r>
  </si>
  <si>
    <r>
      <rPr>
        <sz val="10"/>
        <rFont val="宋体"/>
        <family val="3"/>
        <charset val="134"/>
      </rPr>
      <t>建筑</t>
    </r>
    <r>
      <rPr>
        <sz val="10"/>
        <rFont val="Times New Roman"/>
        <family val="1"/>
      </rPr>
      <t xml:space="preserve">          </t>
    </r>
    <r>
      <rPr>
        <sz val="10"/>
        <rFont val="宋体"/>
        <family val="3"/>
        <charset val="134"/>
      </rPr>
      <t>面积</t>
    </r>
  </si>
  <si>
    <r>
      <rPr>
        <sz val="10"/>
        <rFont val="宋体"/>
        <family val="3"/>
        <charset val="134"/>
      </rPr>
      <t>原始入帐价值</t>
    </r>
    <r>
      <rPr>
        <sz val="10"/>
        <rFont val="宋体"/>
        <family val="3"/>
        <charset val="134"/>
      </rPr>
      <t>（转入日公允价值）</t>
    </r>
  </si>
  <si>
    <r>
      <rPr>
        <sz val="10"/>
        <rFont val="宋体"/>
        <family val="3"/>
        <charset val="134"/>
      </rPr>
      <t>表</t>
    </r>
    <r>
      <rPr>
        <sz val="10"/>
        <rFont val="Times New Roman"/>
        <family val="1"/>
      </rPr>
      <t>4-7-3</t>
    </r>
  </si>
  <si>
    <t>土地权证编号</t>
  </si>
  <si>
    <t>宗地名称</t>
  </si>
  <si>
    <t>土地位置</t>
  </si>
  <si>
    <t>取得日期</t>
  </si>
  <si>
    <t>用地性质</t>
  </si>
  <si>
    <t>土地用途</t>
  </si>
  <si>
    <t>准用年限</t>
  </si>
  <si>
    <t>开发程度</t>
  </si>
  <si>
    <r>
      <rPr>
        <sz val="10"/>
        <rFont val="宋体"/>
        <family val="3"/>
        <charset val="134"/>
      </rPr>
      <t>面积</t>
    </r>
    <r>
      <rPr>
        <sz val="10"/>
        <rFont val="Times New Roman"/>
        <family val="1"/>
      </rPr>
      <t>(m2)</t>
    </r>
  </si>
  <si>
    <r>
      <rPr>
        <sz val="10"/>
        <rFont val="宋体"/>
        <family val="3"/>
        <charset val="134"/>
      </rPr>
      <t>表</t>
    </r>
    <r>
      <rPr>
        <sz val="10"/>
        <rFont val="Times New Roman"/>
        <family val="1"/>
      </rPr>
      <t>4-7-4</t>
    </r>
  </si>
  <si>
    <r>
      <rPr>
        <sz val="10"/>
        <rFont val="宋体"/>
        <family val="3"/>
        <charset val="134"/>
      </rPr>
      <t>面积</t>
    </r>
    <r>
      <rPr>
        <sz val="10"/>
        <rFont val="Times New Roman"/>
        <family val="1"/>
      </rPr>
      <t>(m</t>
    </r>
    <r>
      <rPr>
        <vertAlign val="superscript"/>
        <sz val="10"/>
        <rFont val="Times New Roman"/>
        <family val="1"/>
      </rPr>
      <t>2</t>
    </r>
    <r>
      <rPr>
        <sz val="10"/>
        <rFont val="Times New Roman"/>
        <family val="1"/>
      </rPr>
      <t>)</t>
    </r>
  </si>
  <si>
    <t>原始入账价值（转入日公允价值）</t>
  </si>
  <si>
    <t>固定资产评估汇总表</t>
  </si>
  <si>
    <r>
      <rPr>
        <sz val="10"/>
        <rFont val="宋体"/>
        <family val="3"/>
        <charset val="134"/>
      </rPr>
      <t>表</t>
    </r>
    <r>
      <rPr>
        <sz val="10"/>
        <rFont val="Times New Roman"/>
        <family val="1"/>
      </rPr>
      <t>4-8</t>
    </r>
  </si>
  <si>
    <t>增值额</t>
  </si>
  <si>
    <r>
      <rPr>
        <sz val="10"/>
        <rFont val="Times New Roman"/>
        <family val="1"/>
      </rPr>
      <t>(</t>
    </r>
    <r>
      <rPr>
        <sz val="10"/>
        <rFont val="宋体"/>
        <family val="3"/>
        <charset val="134"/>
      </rPr>
      <t>一</t>
    </r>
    <r>
      <rPr>
        <sz val="10"/>
        <rFont val="Times New Roman"/>
        <family val="1"/>
      </rPr>
      <t>)</t>
    </r>
  </si>
  <si>
    <t>房屋建筑物类合计</t>
  </si>
  <si>
    <t>4-8-1</t>
  </si>
  <si>
    <r>
      <rPr>
        <sz val="10"/>
        <rFont val="宋体"/>
        <family val="3"/>
        <charset val="134"/>
      </rPr>
      <t>固定资产</t>
    </r>
    <r>
      <rPr>
        <sz val="10"/>
        <rFont val="Times New Roman"/>
        <family val="1"/>
      </rPr>
      <t>-</t>
    </r>
    <r>
      <rPr>
        <sz val="10"/>
        <rFont val="宋体"/>
        <family val="3"/>
        <charset val="134"/>
      </rPr>
      <t>房屋建筑物</t>
    </r>
  </si>
  <si>
    <t>4-8-2</t>
  </si>
  <si>
    <r>
      <rPr>
        <sz val="10"/>
        <rFont val="宋体"/>
        <family val="3"/>
        <charset val="134"/>
      </rPr>
      <t>固定资产</t>
    </r>
    <r>
      <rPr>
        <sz val="10"/>
        <rFont val="Times New Roman"/>
        <family val="1"/>
      </rPr>
      <t>-</t>
    </r>
    <r>
      <rPr>
        <sz val="10"/>
        <rFont val="宋体"/>
        <family val="3"/>
        <charset val="134"/>
      </rPr>
      <t>构筑物及其他辅助设施</t>
    </r>
  </si>
  <si>
    <t>4-8-3</t>
  </si>
  <si>
    <r>
      <rPr>
        <sz val="10"/>
        <rFont val="宋体"/>
        <family val="3"/>
        <charset val="134"/>
      </rPr>
      <t>固定资产</t>
    </r>
    <r>
      <rPr>
        <sz val="10"/>
        <rFont val="Times New Roman"/>
        <family val="1"/>
      </rPr>
      <t>-</t>
    </r>
    <r>
      <rPr>
        <sz val="10"/>
        <rFont val="宋体"/>
        <family val="3"/>
        <charset val="134"/>
      </rPr>
      <t>管道及沟槽</t>
    </r>
  </si>
  <si>
    <r>
      <rPr>
        <sz val="10"/>
        <rFont val="Times New Roman"/>
        <family val="1"/>
      </rPr>
      <t>(</t>
    </r>
    <r>
      <rPr>
        <sz val="10"/>
        <rFont val="宋体"/>
        <family val="3"/>
        <charset val="134"/>
      </rPr>
      <t>二</t>
    </r>
    <r>
      <rPr>
        <sz val="10"/>
        <rFont val="Times New Roman"/>
        <family val="1"/>
      </rPr>
      <t>)</t>
    </r>
  </si>
  <si>
    <t>设备类合计</t>
  </si>
  <si>
    <t>4-8-4</t>
  </si>
  <si>
    <r>
      <rPr>
        <sz val="10"/>
        <rFont val="宋体"/>
        <family val="3"/>
        <charset val="134"/>
      </rPr>
      <t>固定资产</t>
    </r>
    <r>
      <rPr>
        <sz val="10"/>
        <rFont val="Times New Roman"/>
        <family val="1"/>
      </rPr>
      <t>-</t>
    </r>
    <r>
      <rPr>
        <sz val="10"/>
        <rFont val="宋体"/>
        <family val="3"/>
        <charset val="134"/>
      </rPr>
      <t>机器设备</t>
    </r>
  </si>
  <si>
    <t>4-8-5</t>
  </si>
  <si>
    <r>
      <rPr>
        <sz val="10"/>
        <rFont val="宋体"/>
        <family val="3"/>
        <charset val="134"/>
      </rPr>
      <t>固定资产</t>
    </r>
    <r>
      <rPr>
        <sz val="10"/>
        <rFont val="Times New Roman"/>
        <family val="1"/>
      </rPr>
      <t>-</t>
    </r>
    <r>
      <rPr>
        <sz val="10"/>
        <rFont val="宋体"/>
        <family val="3"/>
        <charset val="134"/>
      </rPr>
      <t>车辆</t>
    </r>
  </si>
  <si>
    <t>4-8-6</t>
  </si>
  <si>
    <r>
      <rPr>
        <sz val="10"/>
        <rFont val="宋体"/>
        <family val="3"/>
        <charset val="134"/>
      </rPr>
      <t>固定资产</t>
    </r>
    <r>
      <rPr>
        <sz val="10"/>
        <rFont val="Times New Roman"/>
        <family val="1"/>
      </rPr>
      <t>-</t>
    </r>
    <r>
      <rPr>
        <sz val="10"/>
        <rFont val="宋体"/>
        <family val="3"/>
        <charset val="134"/>
      </rPr>
      <t>电子设备</t>
    </r>
  </si>
  <si>
    <r>
      <rPr>
        <sz val="10"/>
        <rFont val="Times New Roman"/>
        <family val="1"/>
      </rPr>
      <t>(</t>
    </r>
    <r>
      <rPr>
        <sz val="10"/>
        <rFont val="宋体"/>
        <family val="3"/>
        <charset val="134"/>
      </rPr>
      <t>三</t>
    </r>
    <r>
      <rPr>
        <sz val="10"/>
        <rFont val="Times New Roman"/>
        <family val="1"/>
      </rPr>
      <t>)</t>
    </r>
  </si>
  <si>
    <t>土地类合计</t>
  </si>
  <si>
    <t>4-8-7</t>
  </si>
  <si>
    <r>
      <rPr>
        <sz val="10"/>
        <rFont val="宋体"/>
        <family val="3"/>
        <charset val="134"/>
      </rPr>
      <t>固定资产</t>
    </r>
    <r>
      <rPr>
        <sz val="10"/>
        <rFont val="Times New Roman"/>
        <family val="1"/>
      </rPr>
      <t>—</t>
    </r>
    <r>
      <rPr>
        <sz val="10"/>
        <rFont val="宋体"/>
        <family val="3"/>
        <charset val="134"/>
      </rPr>
      <t>土地</t>
    </r>
  </si>
  <si>
    <t>固定资产清理合计</t>
  </si>
  <si>
    <t>4-8-8</t>
  </si>
  <si>
    <t>减：固定资产减值准备</t>
  </si>
  <si>
    <r>
      <rPr>
        <sz val="10"/>
        <rFont val="宋体"/>
        <family val="3"/>
        <charset val="134"/>
      </rPr>
      <t>表</t>
    </r>
    <r>
      <rPr>
        <sz val="10"/>
        <rFont val="Times New Roman"/>
        <family val="1"/>
      </rPr>
      <t>4-8-1</t>
    </r>
  </si>
  <si>
    <t>建筑物名称</t>
  </si>
  <si>
    <t>权利人</t>
  </si>
  <si>
    <t>房屋性质</t>
  </si>
  <si>
    <t>房屋占用土地证编号</t>
  </si>
  <si>
    <t>土地证权利人</t>
  </si>
  <si>
    <t>所在层数</t>
  </si>
  <si>
    <t>总层数</t>
  </si>
  <si>
    <r>
      <rPr>
        <sz val="10"/>
        <rFont val="宋体"/>
        <family val="3"/>
        <charset val="134"/>
      </rPr>
      <t>建筑面积体积</t>
    </r>
    <r>
      <rPr>
        <sz val="10"/>
        <rFont val="Times New Roman"/>
        <family val="1"/>
      </rPr>
      <t>m</t>
    </r>
    <r>
      <rPr>
        <vertAlign val="superscript"/>
        <sz val="10"/>
        <rFont val="Times New Roman"/>
        <family val="1"/>
      </rPr>
      <t>2</t>
    </r>
    <r>
      <rPr>
        <sz val="10"/>
        <rFont val="宋体"/>
        <family val="3"/>
        <charset val="134"/>
      </rPr>
      <t>或</t>
    </r>
    <r>
      <rPr>
        <sz val="10"/>
        <rFont val="Times New Roman"/>
        <family val="1"/>
      </rPr>
      <t>m</t>
    </r>
    <r>
      <rPr>
        <vertAlign val="superscript"/>
        <sz val="10"/>
        <rFont val="Times New Roman"/>
        <family val="1"/>
      </rPr>
      <t>3</t>
    </r>
  </si>
  <si>
    <t>减：房屋建筑物减值准备</t>
  </si>
  <si>
    <r>
      <rPr>
        <sz val="10"/>
        <rFont val="宋体"/>
        <family val="3"/>
        <charset val="134"/>
      </rPr>
      <t>表</t>
    </r>
    <r>
      <rPr>
        <sz val="10"/>
        <rFont val="Times New Roman"/>
        <family val="1"/>
      </rPr>
      <t>4-8-2</t>
    </r>
  </si>
  <si>
    <r>
      <rPr>
        <sz val="10"/>
        <rFont val="Times New Roman"/>
        <family val="1"/>
      </rPr>
      <t xml:space="preserve"> </t>
    </r>
    <r>
      <rPr>
        <sz val="10"/>
        <rFont val="宋体"/>
        <family val="3"/>
        <charset val="134"/>
      </rPr>
      <t>名称</t>
    </r>
  </si>
  <si>
    <r>
      <rPr>
        <sz val="10"/>
        <rFont val="宋体"/>
        <family val="3"/>
        <charset val="134"/>
      </rPr>
      <t xml:space="preserve">长度
</t>
    </r>
    <r>
      <rPr>
        <sz val="10"/>
        <rFont val="Times New Roman"/>
        <family val="1"/>
      </rPr>
      <t>(m)</t>
    </r>
  </si>
  <si>
    <r>
      <rPr>
        <sz val="10"/>
        <rFont val="宋体"/>
        <family val="3"/>
        <charset val="134"/>
      </rPr>
      <t xml:space="preserve">宽度
</t>
    </r>
    <r>
      <rPr>
        <sz val="10"/>
        <rFont val="Times New Roman"/>
        <family val="1"/>
      </rPr>
      <t>(m)</t>
    </r>
  </si>
  <si>
    <r>
      <rPr>
        <sz val="10"/>
        <rFont val="宋体"/>
        <family val="3"/>
        <charset val="134"/>
      </rPr>
      <t>面积体积</t>
    </r>
    <r>
      <rPr>
        <sz val="10"/>
        <rFont val="Times New Roman"/>
        <family val="1"/>
      </rPr>
      <t>m</t>
    </r>
    <r>
      <rPr>
        <vertAlign val="superscript"/>
        <sz val="10"/>
        <rFont val="Times New Roman"/>
        <family val="1"/>
      </rPr>
      <t>2</t>
    </r>
    <r>
      <rPr>
        <sz val="10"/>
        <rFont val="宋体"/>
        <family val="3"/>
        <charset val="134"/>
      </rPr>
      <t>或</t>
    </r>
    <r>
      <rPr>
        <sz val="10"/>
        <rFont val="Times New Roman"/>
        <family val="1"/>
      </rPr>
      <t>m</t>
    </r>
    <r>
      <rPr>
        <vertAlign val="superscript"/>
        <sz val="10"/>
        <rFont val="Times New Roman"/>
        <family val="1"/>
      </rPr>
      <t>3</t>
    </r>
  </si>
  <si>
    <t>减：构筑物及其他辅助设施减值准备</t>
  </si>
  <si>
    <r>
      <rPr>
        <sz val="10"/>
        <rFont val="宋体"/>
        <family val="3"/>
        <charset val="134"/>
      </rPr>
      <t>表</t>
    </r>
    <r>
      <rPr>
        <sz val="10"/>
        <rFont val="Times New Roman"/>
        <family val="1"/>
      </rPr>
      <t>4-8-3</t>
    </r>
  </si>
  <si>
    <r>
      <rPr>
        <sz val="10"/>
        <rFont val="宋体"/>
        <family val="3"/>
        <charset val="134"/>
      </rPr>
      <t xml:space="preserve">漕深
</t>
    </r>
    <r>
      <rPr>
        <sz val="10"/>
        <rFont val="Times New Roman"/>
        <family val="1"/>
      </rPr>
      <t>(m)</t>
    </r>
  </si>
  <si>
    <r>
      <rPr>
        <sz val="10"/>
        <rFont val="宋体"/>
        <family val="3"/>
        <charset val="134"/>
      </rPr>
      <t>沟宽</t>
    </r>
    <r>
      <rPr>
        <sz val="10"/>
        <rFont val="Times New Roman"/>
        <family val="1"/>
      </rPr>
      <t>*</t>
    </r>
    <r>
      <rPr>
        <sz val="10"/>
        <rFont val="宋体"/>
        <family val="3"/>
        <charset val="134"/>
      </rPr>
      <t>沟厚</t>
    </r>
    <r>
      <rPr>
        <sz val="10"/>
        <rFont val="Times New Roman"/>
        <family val="1"/>
      </rPr>
      <t xml:space="preserve">(mm*mm)
</t>
    </r>
    <r>
      <rPr>
        <sz val="10"/>
        <rFont val="宋体"/>
        <family val="3"/>
        <charset val="134"/>
      </rPr>
      <t>管径</t>
    </r>
    <r>
      <rPr>
        <sz val="10"/>
        <rFont val="Times New Roman"/>
        <family val="1"/>
      </rPr>
      <t>*</t>
    </r>
    <r>
      <rPr>
        <sz val="10"/>
        <rFont val="宋体"/>
        <family val="3"/>
        <charset val="134"/>
      </rPr>
      <t>壁厚</t>
    </r>
    <r>
      <rPr>
        <sz val="10"/>
        <rFont val="Times New Roman"/>
        <family val="1"/>
      </rPr>
      <t>(mm*mm)</t>
    </r>
  </si>
  <si>
    <t>材质</t>
  </si>
  <si>
    <t>绝缘方式</t>
  </si>
  <si>
    <t>建成年月</t>
  </si>
  <si>
    <t>减：管道和沟槽减值准备</t>
  </si>
  <si>
    <r>
      <rPr>
        <b/>
        <sz val="24"/>
        <rFont val="宋体"/>
        <family val="3"/>
        <charset val="134"/>
      </rPr>
      <t>西安曲江楼观旅游农业开发有限公司</t>
    </r>
    <r>
      <rPr>
        <b/>
        <sz val="24"/>
        <rFont val="Times New Roman"/>
        <family val="1"/>
      </rPr>
      <t xml:space="preserve">
</t>
    </r>
    <r>
      <rPr>
        <b/>
        <sz val="24"/>
        <rFont val="宋体"/>
        <family val="3"/>
        <charset val="134"/>
      </rPr>
      <t>处置固定资产明细表</t>
    </r>
  </si>
  <si>
    <t>设备名称</t>
  </si>
  <si>
    <t>规格</t>
  </si>
  <si>
    <t>资产价值</t>
  </si>
  <si>
    <t>联系人</t>
  </si>
  <si>
    <t>普逸捷生鲜机双柜</t>
  </si>
  <si>
    <t>台</t>
  </si>
  <si>
    <t>曲池坊</t>
  </si>
  <si>
    <t>高蕊 13152179310</t>
  </si>
  <si>
    <r>
      <rPr>
        <sz val="10"/>
        <rFont val="宋体"/>
        <family val="3"/>
        <charset val="134"/>
      </rPr>
      <t>表</t>
    </r>
    <r>
      <rPr>
        <sz val="10"/>
        <rFont val="Times New Roman"/>
        <family val="1"/>
      </rPr>
      <t>4-8-5</t>
    </r>
  </si>
  <si>
    <t>车辆牌号</t>
  </si>
  <si>
    <t>车辆名称
及规格型号</t>
  </si>
  <si>
    <t>生产厂家</t>
  </si>
  <si>
    <r>
      <rPr>
        <sz val="10"/>
        <rFont val="宋体"/>
        <family val="3"/>
        <charset val="134"/>
      </rPr>
      <t>已行驶里程</t>
    </r>
    <r>
      <rPr>
        <sz val="10"/>
        <rFont val="Times New Roman"/>
        <family val="1"/>
      </rPr>
      <t>(</t>
    </r>
    <r>
      <rPr>
        <sz val="10"/>
        <rFont val="宋体"/>
        <family val="3"/>
        <charset val="134"/>
      </rPr>
      <t>公里</t>
    </r>
    <r>
      <rPr>
        <sz val="10"/>
        <rFont val="Times New Roman"/>
        <family val="1"/>
      </rPr>
      <t>)</t>
    </r>
  </si>
  <si>
    <t>资产使用公司及部门</t>
  </si>
  <si>
    <t>资产状况</t>
  </si>
  <si>
    <t>减：车辆减值准备</t>
  </si>
  <si>
    <r>
      <rPr>
        <sz val="10"/>
        <rFont val="宋体"/>
        <family val="3"/>
        <charset val="134"/>
      </rPr>
      <t>表</t>
    </r>
    <r>
      <rPr>
        <sz val="10"/>
        <rFont val="Times New Roman"/>
        <family val="1"/>
      </rPr>
      <t>4-8-7</t>
    </r>
  </si>
  <si>
    <r>
      <rPr>
        <sz val="10"/>
        <rFont val="宋体"/>
        <family val="3"/>
        <charset val="134"/>
      </rPr>
      <t>表</t>
    </r>
    <r>
      <rPr>
        <sz val="10"/>
        <rFont val="Times New Roman"/>
        <family val="1"/>
      </rPr>
      <t>4-8-8</t>
    </r>
  </si>
  <si>
    <t>待处理资产名称</t>
  </si>
  <si>
    <t>在建工程评估汇总表</t>
  </si>
  <si>
    <t>4-9-1</t>
  </si>
  <si>
    <t>在建工程—土建工程</t>
  </si>
  <si>
    <t>4-9-2</t>
  </si>
  <si>
    <r>
      <rPr>
        <sz val="10"/>
        <rFont val="宋体"/>
        <family val="3"/>
        <charset val="134"/>
      </rPr>
      <t>在建工程</t>
    </r>
    <r>
      <rPr>
        <sz val="10"/>
        <rFont val="Times New Roman"/>
        <family val="1"/>
      </rPr>
      <t>—</t>
    </r>
    <r>
      <rPr>
        <sz val="10"/>
        <rFont val="宋体"/>
        <family val="3"/>
        <charset val="134"/>
      </rPr>
      <t>设备安装工程</t>
    </r>
  </si>
  <si>
    <t>4-9-3</t>
  </si>
  <si>
    <t>在建工程—工程物资</t>
  </si>
  <si>
    <t>在建工程合计</t>
  </si>
  <si>
    <t>减：在建工程减值准备</t>
  </si>
  <si>
    <r>
      <rPr>
        <sz val="10"/>
        <rFont val="宋体"/>
        <family val="3"/>
        <charset val="134"/>
      </rPr>
      <t>表</t>
    </r>
    <r>
      <rPr>
        <sz val="10"/>
        <rFont val="Times New Roman"/>
        <family val="1"/>
      </rPr>
      <t>4-9-1</t>
    </r>
  </si>
  <si>
    <t>项目名称</t>
  </si>
  <si>
    <r>
      <rPr>
        <sz val="10"/>
        <rFont val="宋体"/>
        <family val="3"/>
        <charset val="134"/>
      </rPr>
      <t>建筑面积</t>
    </r>
    <r>
      <rPr>
        <sz val="10"/>
        <rFont val="Times New Roman"/>
        <family val="1"/>
      </rPr>
      <t>/</t>
    </r>
    <r>
      <rPr>
        <sz val="10"/>
        <rFont val="宋体"/>
        <family val="3"/>
        <charset val="134"/>
      </rPr>
      <t>容积</t>
    </r>
  </si>
  <si>
    <t>付款比例</t>
  </si>
  <si>
    <t>减：在建土建工程减值准备</t>
  </si>
  <si>
    <r>
      <rPr>
        <sz val="10"/>
        <rFont val="宋体"/>
        <family val="3"/>
        <charset val="134"/>
      </rPr>
      <t>表</t>
    </r>
    <r>
      <rPr>
        <sz val="10"/>
        <rFont val="Times New Roman"/>
        <family val="1"/>
      </rPr>
      <t>4-9-2</t>
    </r>
  </si>
  <si>
    <t>开工
日期</t>
  </si>
  <si>
    <t>预计完
工日期</t>
  </si>
  <si>
    <t>设备费</t>
  </si>
  <si>
    <t>资金成本</t>
  </si>
  <si>
    <t>安装费及其他</t>
  </si>
  <si>
    <t>减：在建设备安装工程减值准备</t>
  </si>
  <si>
    <r>
      <rPr>
        <sz val="10"/>
        <rFont val="宋体"/>
        <family val="3"/>
        <charset val="134"/>
      </rPr>
      <t>表</t>
    </r>
    <r>
      <rPr>
        <sz val="10"/>
        <rFont val="Times New Roman"/>
        <family val="1"/>
      </rPr>
      <t>4-9-3</t>
    </r>
  </si>
  <si>
    <t>工程项目</t>
  </si>
  <si>
    <t>计量
单位</t>
  </si>
  <si>
    <r>
      <rPr>
        <sz val="10"/>
        <rFont val="宋体"/>
        <family val="3"/>
        <charset val="134"/>
      </rPr>
      <t xml:space="preserve">增值率
</t>
    </r>
    <r>
      <rPr>
        <sz val="10"/>
        <rFont val="Times New Roman"/>
        <family val="1"/>
      </rPr>
      <t>%</t>
    </r>
  </si>
  <si>
    <t>减：工程物资减值准备</t>
  </si>
  <si>
    <r>
      <rPr>
        <sz val="10"/>
        <rFont val="宋体"/>
        <family val="3"/>
        <charset val="134"/>
      </rPr>
      <t>表</t>
    </r>
    <r>
      <rPr>
        <sz val="10"/>
        <rFont val="Times New Roman"/>
        <family val="1"/>
      </rPr>
      <t>4-10</t>
    </r>
  </si>
  <si>
    <t>种类</t>
  </si>
  <si>
    <t>群别</t>
  </si>
  <si>
    <t>减：生产性生物资产减值准备</t>
  </si>
  <si>
    <r>
      <rPr>
        <sz val="10"/>
        <rFont val="宋体"/>
        <family val="3"/>
        <charset val="134"/>
      </rPr>
      <t>净</t>
    </r>
    <r>
      <rPr>
        <sz val="10"/>
        <rFont val="Times New Roman"/>
        <family val="1"/>
      </rPr>
      <t xml:space="preserve">            </t>
    </r>
    <r>
      <rPr>
        <sz val="10"/>
        <rFont val="宋体"/>
        <family val="3"/>
        <charset val="134"/>
      </rPr>
      <t>额</t>
    </r>
  </si>
  <si>
    <r>
      <rPr>
        <sz val="10"/>
        <rFont val="宋体"/>
        <family val="3"/>
        <charset val="134"/>
      </rPr>
      <t>表</t>
    </r>
    <r>
      <rPr>
        <sz val="10"/>
        <rFont val="Times New Roman"/>
        <family val="1"/>
      </rPr>
      <t>4-11</t>
    </r>
  </si>
  <si>
    <t>类别</t>
  </si>
  <si>
    <t>矿区（或油田）</t>
  </si>
  <si>
    <t>形成日期</t>
  </si>
  <si>
    <t>来源（购入、自行建造）</t>
  </si>
  <si>
    <t>减：油气资产减值准备</t>
  </si>
  <si>
    <r>
      <rPr>
        <sz val="10"/>
        <rFont val="宋体"/>
        <family val="3"/>
        <charset val="134"/>
      </rPr>
      <t>表</t>
    </r>
    <r>
      <rPr>
        <sz val="10"/>
        <rFont val="Times New Roman"/>
        <family val="1"/>
      </rPr>
      <t>4-12</t>
    </r>
  </si>
  <si>
    <t>资产编号</t>
  </si>
  <si>
    <t>减：使用权资产减值准备</t>
  </si>
  <si>
    <t>无形资产评估汇总表</t>
  </si>
  <si>
    <r>
      <rPr>
        <sz val="10"/>
        <rFont val="宋体"/>
        <family val="3"/>
        <charset val="134"/>
      </rPr>
      <t>表</t>
    </r>
    <r>
      <rPr>
        <sz val="10"/>
        <rFont val="Times New Roman"/>
        <family val="1"/>
      </rPr>
      <t>4-13</t>
    </r>
  </si>
  <si>
    <t>4-13-1</t>
  </si>
  <si>
    <r>
      <rPr>
        <sz val="10"/>
        <rFont val="宋体"/>
        <family val="3"/>
        <charset val="134"/>
      </rPr>
      <t>无形资产</t>
    </r>
    <r>
      <rPr>
        <sz val="10"/>
        <rFont val="Times New Roman"/>
        <family val="1"/>
      </rPr>
      <t>-</t>
    </r>
    <r>
      <rPr>
        <sz val="10"/>
        <rFont val="宋体"/>
        <family val="3"/>
        <charset val="134"/>
      </rPr>
      <t>土地使用权</t>
    </r>
  </si>
  <si>
    <t>4-13-2</t>
  </si>
  <si>
    <r>
      <rPr>
        <sz val="10"/>
        <rFont val="宋体"/>
        <family val="3"/>
        <charset val="134"/>
      </rPr>
      <t>无形资产</t>
    </r>
    <r>
      <rPr>
        <sz val="10"/>
        <rFont val="Times New Roman"/>
        <family val="1"/>
      </rPr>
      <t>-</t>
    </r>
    <r>
      <rPr>
        <sz val="10"/>
        <rFont val="宋体"/>
        <family val="3"/>
        <charset val="134"/>
      </rPr>
      <t>矿业权</t>
    </r>
  </si>
  <si>
    <t>4-13-3</t>
  </si>
  <si>
    <r>
      <rPr>
        <sz val="10"/>
        <rFont val="宋体"/>
        <family val="3"/>
        <charset val="134"/>
      </rPr>
      <t>无形资产</t>
    </r>
    <r>
      <rPr>
        <sz val="10"/>
        <rFont val="Times New Roman"/>
        <family val="1"/>
      </rPr>
      <t>-</t>
    </r>
    <r>
      <rPr>
        <sz val="10"/>
        <rFont val="宋体"/>
        <family val="3"/>
        <charset val="134"/>
      </rPr>
      <t>其他无形资产</t>
    </r>
  </si>
  <si>
    <r>
      <rPr>
        <sz val="10"/>
        <rFont val="宋体"/>
        <family val="3"/>
        <charset val="134"/>
      </rPr>
      <t>合</t>
    </r>
    <r>
      <rPr>
        <sz val="10"/>
        <rFont val="Times New Roman"/>
        <family val="1"/>
      </rPr>
      <t xml:space="preserve">        </t>
    </r>
    <r>
      <rPr>
        <sz val="10"/>
        <rFont val="宋体"/>
        <family val="3"/>
        <charset val="134"/>
      </rPr>
      <t>计</t>
    </r>
  </si>
  <si>
    <t>减：无形资产减值准备</t>
  </si>
  <si>
    <r>
      <rPr>
        <sz val="10"/>
        <rFont val="宋体"/>
        <family val="3"/>
        <charset val="134"/>
      </rPr>
      <t>表</t>
    </r>
    <r>
      <rPr>
        <sz val="10"/>
        <rFont val="Times New Roman"/>
        <family val="1"/>
      </rPr>
      <t>4-13-1</t>
    </r>
  </si>
  <si>
    <r>
      <rPr>
        <sz val="10"/>
        <rFont val="宋体"/>
        <family val="3"/>
        <charset val="134"/>
      </rPr>
      <t>表</t>
    </r>
    <r>
      <rPr>
        <sz val="10"/>
        <rFont val="Times New Roman"/>
        <family val="1"/>
      </rPr>
      <t>4-13-2</t>
    </r>
  </si>
  <si>
    <r>
      <rPr>
        <sz val="10"/>
        <rFont val="宋体"/>
        <family val="3"/>
        <charset val="134"/>
      </rPr>
      <t>名称、种类（探矿权</t>
    </r>
    <r>
      <rPr>
        <sz val="10"/>
        <rFont val="Times New Roman"/>
        <family val="1"/>
      </rPr>
      <t>/</t>
    </r>
    <r>
      <rPr>
        <sz val="10"/>
        <rFont val="宋体"/>
        <family val="3"/>
        <charset val="134"/>
      </rPr>
      <t>采矿权）</t>
    </r>
  </si>
  <si>
    <t>勘查（采矿）许可证编号</t>
  </si>
  <si>
    <t>取得方式</t>
  </si>
  <si>
    <t>剩余有效年限</t>
  </si>
  <si>
    <t>勘查开发阶段</t>
  </si>
  <si>
    <t>核定（批准）生产规模</t>
  </si>
  <si>
    <r>
      <rPr>
        <sz val="10"/>
        <rFont val="宋体"/>
        <family val="3"/>
        <charset val="134"/>
      </rPr>
      <t>表</t>
    </r>
    <r>
      <rPr>
        <sz val="10"/>
        <rFont val="Times New Roman"/>
        <family val="1"/>
      </rPr>
      <t>4-13-3</t>
    </r>
  </si>
  <si>
    <t>无形资产名称和内容</t>
  </si>
  <si>
    <r>
      <rPr>
        <sz val="10"/>
        <rFont val="宋体"/>
        <family val="3"/>
        <charset val="134"/>
      </rPr>
      <t>法定</t>
    </r>
    <r>
      <rPr>
        <sz val="10"/>
        <rFont val="Times New Roman"/>
        <family val="1"/>
      </rPr>
      <t>/</t>
    </r>
    <r>
      <rPr>
        <sz val="10"/>
        <rFont val="宋体"/>
        <family val="3"/>
        <charset val="134"/>
      </rPr>
      <t>预计使用年限</t>
    </r>
  </si>
  <si>
    <t>尚可使用年限</t>
  </si>
  <si>
    <r>
      <rPr>
        <sz val="10"/>
        <rFont val="宋体"/>
        <family val="3"/>
        <charset val="134"/>
      </rPr>
      <t>表</t>
    </r>
    <r>
      <rPr>
        <sz val="10"/>
        <rFont val="Times New Roman"/>
        <family val="1"/>
      </rPr>
      <t>4-14</t>
    </r>
  </si>
  <si>
    <t>内容或名称</t>
  </si>
  <si>
    <r>
      <rPr>
        <sz val="10"/>
        <rFont val="宋体"/>
        <family val="3"/>
        <charset val="134"/>
      </rPr>
      <t>表</t>
    </r>
    <r>
      <rPr>
        <sz val="10"/>
        <rFont val="Times New Roman"/>
        <family val="1"/>
      </rPr>
      <t>4-15</t>
    </r>
  </si>
  <si>
    <t>减：商誉减值准备</t>
  </si>
  <si>
    <r>
      <rPr>
        <sz val="10"/>
        <rFont val="宋体"/>
        <family val="3"/>
        <charset val="134"/>
      </rPr>
      <t>表</t>
    </r>
    <r>
      <rPr>
        <sz val="10"/>
        <rFont val="Times New Roman"/>
        <family val="1"/>
      </rPr>
      <t>4-16</t>
    </r>
  </si>
  <si>
    <t>费用名称或内容</t>
  </si>
  <si>
    <t>预计摊
销月数</t>
  </si>
  <si>
    <t>尚存受
益月数</t>
  </si>
  <si>
    <t>原始发生额</t>
  </si>
  <si>
    <t>项目对应的合同或摊销依据来源</t>
  </si>
  <si>
    <t>摊销校验</t>
  </si>
  <si>
    <r>
      <rPr>
        <sz val="10"/>
        <rFont val="宋体"/>
        <family val="3"/>
        <charset val="134"/>
      </rPr>
      <t>合</t>
    </r>
    <r>
      <rPr>
        <sz val="10"/>
        <rFont val="Times New Roman"/>
        <family val="1"/>
      </rPr>
      <t xml:space="preserve">                    </t>
    </r>
    <r>
      <rPr>
        <sz val="10"/>
        <rFont val="宋体"/>
        <family val="3"/>
        <charset val="134"/>
      </rPr>
      <t>计</t>
    </r>
  </si>
  <si>
    <r>
      <rPr>
        <sz val="10"/>
        <rFont val="宋体"/>
        <family val="3"/>
        <charset val="134"/>
      </rPr>
      <t>表</t>
    </r>
    <r>
      <rPr>
        <sz val="10"/>
        <rFont val="Times New Roman"/>
        <family val="1"/>
      </rPr>
      <t>4-17</t>
    </r>
  </si>
  <si>
    <t>暂时性差异内容</t>
  </si>
  <si>
    <t>所得税税率</t>
  </si>
  <si>
    <t>形成的原因</t>
  </si>
  <si>
    <t>合理性分析</t>
  </si>
  <si>
    <r>
      <rPr>
        <sz val="10"/>
        <rFont val="宋体"/>
        <family val="3"/>
        <charset val="134"/>
      </rPr>
      <t>表</t>
    </r>
    <r>
      <rPr>
        <sz val="10"/>
        <rFont val="Times New Roman"/>
        <family val="1"/>
      </rPr>
      <t>4-18</t>
    </r>
  </si>
  <si>
    <t>尺寸（m）</t>
  </si>
  <si>
    <t>长</t>
  </si>
  <si>
    <t>宽</t>
  </si>
  <si>
    <t>高</t>
  </si>
  <si>
    <t>流动负债评估汇总表</t>
  </si>
  <si>
    <r>
      <rPr>
        <sz val="10"/>
        <rFont val="宋体"/>
        <family val="3"/>
        <charset val="134"/>
      </rPr>
      <t>表</t>
    </r>
    <r>
      <rPr>
        <sz val="10"/>
        <rFont val="Times New Roman"/>
        <family val="1"/>
      </rPr>
      <t>5</t>
    </r>
  </si>
  <si>
    <t>5-1</t>
  </si>
  <si>
    <t>5-2</t>
  </si>
  <si>
    <t>5-3</t>
  </si>
  <si>
    <t>5-4</t>
  </si>
  <si>
    <t>5-5</t>
  </si>
  <si>
    <t>5-6</t>
  </si>
  <si>
    <t>5-7</t>
  </si>
  <si>
    <t>5-8</t>
  </si>
  <si>
    <t>5-9</t>
  </si>
  <si>
    <t>5-10</t>
  </si>
  <si>
    <t>5-11</t>
  </si>
  <si>
    <t>5-12</t>
  </si>
  <si>
    <t>5-13</t>
  </si>
  <si>
    <r>
      <rPr>
        <sz val="10"/>
        <rFont val="Times New Roman"/>
        <family val="1"/>
      </rPr>
      <t xml:space="preserve"> </t>
    </r>
    <r>
      <rPr>
        <sz val="10"/>
        <rFont val="宋体"/>
        <family val="3"/>
        <charset val="134"/>
      </rPr>
      <t>表</t>
    </r>
    <r>
      <rPr>
        <sz val="10"/>
        <rFont val="Times New Roman"/>
        <family val="1"/>
      </rPr>
      <t>5-1</t>
    </r>
  </si>
  <si>
    <t>放款银行（或机构）名称</t>
  </si>
  <si>
    <r>
      <rPr>
        <sz val="10"/>
        <rFont val="宋体"/>
        <family val="3"/>
        <charset val="134"/>
      </rPr>
      <t>月利率</t>
    </r>
    <r>
      <rPr>
        <sz val="10"/>
        <rFont val="Times New Roman"/>
        <family val="1"/>
      </rPr>
      <t>%</t>
    </r>
  </si>
  <si>
    <t>外币金额</t>
  </si>
  <si>
    <t>外币基准日汇率</t>
  </si>
  <si>
    <r>
      <rPr>
        <sz val="10"/>
        <rFont val="宋体"/>
        <family val="3"/>
        <charset val="134"/>
      </rPr>
      <t>表</t>
    </r>
    <r>
      <rPr>
        <sz val="10"/>
        <rFont val="Times New Roman"/>
        <family val="1"/>
      </rPr>
      <t>5-2</t>
    </r>
  </si>
  <si>
    <r>
      <rPr>
        <sz val="10"/>
        <rFont val="宋体"/>
        <family val="3"/>
        <charset val="134"/>
      </rPr>
      <t>表5</t>
    </r>
    <r>
      <rPr>
        <sz val="10"/>
        <rFont val="Times New Roman"/>
        <family val="1"/>
      </rPr>
      <t>-3</t>
    </r>
  </si>
  <si>
    <t>购置单位名称或投资单位名称</t>
  </si>
  <si>
    <r>
      <rPr>
        <sz val="10"/>
        <rFont val="宋体"/>
        <family val="3"/>
        <charset val="134"/>
      </rPr>
      <t>表</t>
    </r>
    <r>
      <rPr>
        <sz val="10"/>
        <rFont val="Times New Roman"/>
        <family val="1"/>
      </rPr>
      <t>5-4</t>
    </r>
  </si>
  <si>
    <r>
      <rPr>
        <sz val="10"/>
        <rFont val="宋体"/>
        <family val="3"/>
        <charset val="134"/>
      </rPr>
      <t>表</t>
    </r>
    <r>
      <rPr>
        <sz val="10"/>
        <rFont val="Times New Roman"/>
        <family val="1"/>
      </rPr>
      <t>5-5</t>
    </r>
  </si>
  <si>
    <r>
      <rPr>
        <sz val="10"/>
        <rFont val="Times New Roman"/>
        <family val="1"/>
      </rPr>
      <t>1</t>
    </r>
    <r>
      <rPr>
        <sz val="10"/>
        <rFont val="宋体"/>
        <family val="3"/>
        <charset val="134"/>
      </rPr>
      <t>年以内</t>
    </r>
  </si>
  <si>
    <r>
      <rPr>
        <sz val="10"/>
        <rFont val="Times New Roman"/>
        <family val="1"/>
      </rPr>
      <t>1-2</t>
    </r>
    <r>
      <rPr>
        <sz val="10"/>
        <rFont val="宋体"/>
        <family val="3"/>
        <charset val="134"/>
      </rPr>
      <t>年</t>
    </r>
  </si>
  <si>
    <r>
      <rPr>
        <sz val="10"/>
        <rFont val="Times New Roman"/>
        <family val="1"/>
      </rPr>
      <t>2-3</t>
    </r>
    <r>
      <rPr>
        <sz val="10"/>
        <rFont val="宋体"/>
        <family val="3"/>
        <charset val="134"/>
      </rPr>
      <t>年</t>
    </r>
  </si>
  <si>
    <r>
      <rPr>
        <sz val="10"/>
        <rFont val="Times New Roman"/>
        <family val="1"/>
      </rPr>
      <t>3-4</t>
    </r>
    <r>
      <rPr>
        <sz val="10"/>
        <rFont val="宋体"/>
        <family val="3"/>
        <charset val="134"/>
      </rPr>
      <t>年</t>
    </r>
  </si>
  <si>
    <r>
      <rPr>
        <sz val="10"/>
        <rFont val="Times New Roman"/>
        <family val="1"/>
      </rPr>
      <t>4-5</t>
    </r>
    <r>
      <rPr>
        <sz val="10"/>
        <rFont val="宋体"/>
        <family val="3"/>
        <charset val="134"/>
      </rPr>
      <t>年</t>
    </r>
  </si>
  <si>
    <r>
      <rPr>
        <sz val="10"/>
        <rFont val="Times New Roman"/>
        <family val="1"/>
      </rPr>
      <t>5</t>
    </r>
    <r>
      <rPr>
        <sz val="10"/>
        <rFont val="宋体"/>
        <family val="3"/>
        <charset val="134"/>
      </rPr>
      <t>年以上</t>
    </r>
  </si>
  <si>
    <r>
      <rPr>
        <sz val="10"/>
        <rFont val="宋体"/>
        <family val="3"/>
        <charset val="134"/>
      </rPr>
      <t>表</t>
    </r>
    <r>
      <rPr>
        <sz val="10"/>
        <rFont val="Times New Roman"/>
        <family val="1"/>
      </rPr>
      <t>5-6</t>
    </r>
  </si>
  <si>
    <t>表5-7</t>
  </si>
  <si>
    <t>合      计</t>
  </si>
  <si>
    <r>
      <rPr>
        <sz val="10"/>
        <rFont val="宋体"/>
        <family val="3"/>
        <charset val="134"/>
      </rPr>
      <t>表</t>
    </r>
    <r>
      <rPr>
        <sz val="10"/>
        <rFont val="Times New Roman"/>
        <family val="1"/>
      </rPr>
      <t>5-8</t>
    </r>
  </si>
  <si>
    <t>工资、奖金、津贴和补贴</t>
  </si>
  <si>
    <t>职工福利费</t>
  </si>
  <si>
    <t>医疗保险费</t>
  </si>
  <si>
    <t>基本养老保险费</t>
  </si>
  <si>
    <t>年金缴费</t>
  </si>
  <si>
    <t>失业保险费</t>
  </si>
  <si>
    <t>工伤保险费</t>
  </si>
  <si>
    <t>生育保险费</t>
  </si>
  <si>
    <t>住房公积金</t>
  </si>
  <si>
    <t>工会经费</t>
  </si>
  <si>
    <t>职工教育经费</t>
  </si>
  <si>
    <t>非货币性福利</t>
  </si>
  <si>
    <t>辞退福利</t>
  </si>
  <si>
    <t>股份支付</t>
  </si>
  <si>
    <r>
      <rPr>
        <sz val="10"/>
        <rFont val="宋体"/>
        <family val="3"/>
        <charset val="134"/>
      </rPr>
      <t>表</t>
    </r>
    <r>
      <rPr>
        <sz val="10"/>
        <rFont val="Times New Roman"/>
        <family val="1"/>
      </rPr>
      <t>5-9</t>
    </r>
  </si>
  <si>
    <t>征税机关</t>
  </si>
  <si>
    <t>税费种类</t>
  </si>
  <si>
    <t>表5-10</t>
  </si>
  <si>
    <t>5-10-1</t>
  </si>
  <si>
    <t>5-10-2</t>
  </si>
  <si>
    <t>5-10-3</t>
  </si>
  <si>
    <r>
      <rPr>
        <sz val="10"/>
        <rFont val="宋体"/>
        <family val="3"/>
        <charset val="134"/>
      </rPr>
      <t>表</t>
    </r>
    <r>
      <rPr>
        <sz val="10"/>
        <rFont val="Times New Roman"/>
        <family val="1"/>
      </rPr>
      <t>5-10-1</t>
    </r>
  </si>
  <si>
    <r>
      <rPr>
        <sz val="10"/>
        <rFont val="宋体"/>
        <family val="3"/>
        <charset val="134"/>
      </rPr>
      <t>表</t>
    </r>
    <r>
      <rPr>
        <sz val="10"/>
        <rFont val="Times New Roman"/>
        <family val="1"/>
      </rPr>
      <t>5-10-2</t>
    </r>
  </si>
  <si>
    <t>投资单位名称（股东）</t>
  </si>
  <si>
    <t>利润所属期间</t>
  </si>
  <si>
    <r>
      <rPr>
        <sz val="10"/>
        <rFont val="宋体"/>
        <family val="3"/>
        <charset val="134"/>
      </rPr>
      <t>表</t>
    </r>
    <r>
      <rPr>
        <sz val="10"/>
        <rFont val="Times New Roman"/>
        <family val="1"/>
      </rPr>
      <t>5-10-3</t>
    </r>
  </si>
  <si>
    <t>表5-13</t>
  </si>
  <si>
    <r>
      <rPr>
        <sz val="10"/>
        <rFont val="宋体"/>
        <family val="3"/>
        <charset val="134"/>
      </rPr>
      <t>表</t>
    </r>
    <r>
      <rPr>
        <sz val="10"/>
        <rFont val="Times New Roman"/>
        <family val="1"/>
      </rPr>
      <t>5-14</t>
    </r>
  </si>
  <si>
    <t>结算项目</t>
  </si>
  <si>
    <r>
      <rPr>
        <sz val="10"/>
        <rFont val="宋体"/>
        <family val="3"/>
        <charset val="134"/>
      </rPr>
      <t>票面月利率</t>
    </r>
    <r>
      <rPr>
        <sz val="10"/>
        <rFont val="Times New Roman"/>
        <family val="1"/>
      </rPr>
      <t>%</t>
    </r>
  </si>
  <si>
    <t>借款合同编号</t>
  </si>
  <si>
    <t>借款类型</t>
  </si>
  <si>
    <t>抵、质押/保证合同编号</t>
  </si>
  <si>
    <t>抵、质押物/保证人</t>
  </si>
  <si>
    <t>贷款类型</t>
  </si>
  <si>
    <r>
      <rPr>
        <sz val="10"/>
        <rFont val="宋体"/>
        <family val="3"/>
        <charset val="134"/>
      </rPr>
      <t>抵押</t>
    </r>
    <r>
      <rPr>
        <sz val="10"/>
        <rFont val="Times New Roman"/>
        <family val="1"/>
      </rPr>
      <t>/</t>
    </r>
    <r>
      <rPr>
        <sz val="10"/>
        <rFont val="宋体"/>
        <family val="3"/>
        <charset val="134"/>
      </rPr>
      <t>保证合同编号</t>
    </r>
  </si>
  <si>
    <r>
      <rPr>
        <sz val="10"/>
        <rFont val="宋体"/>
        <family val="3"/>
        <charset val="134"/>
      </rPr>
      <t>表</t>
    </r>
    <r>
      <rPr>
        <sz val="10"/>
        <rFont val="Times New Roman"/>
        <family val="1"/>
      </rPr>
      <t>5-15</t>
    </r>
  </si>
  <si>
    <t>非流动负债评估汇总表</t>
  </si>
  <si>
    <r>
      <rPr>
        <sz val="10"/>
        <rFont val="宋体"/>
        <family val="3"/>
        <charset val="134"/>
      </rPr>
      <t>表</t>
    </r>
    <r>
      <rPr>
        <sz val="10"/>
        <rFont val="Times New Roman"/>
        <family val="1"/>
      </rPr>
      <t>6</t>
    </r>
  </si>
  <si>
    <t>6-1</t>
  </si>
  <si>
    <t>6-2</t>
  </si>
  <si>
    <t>6-3</t>
  </si>
  <si>
    <t>6-4</t>
  </si>
  <si>
    <t>6-5</t>
  </si>
  <si>
    <t>6-6</t>
  </si>
  <si>
    <t>6-7</t>
  </si>
  <si>
    <t>6-8</t>
  </si>
  <si>
    <r>
      <rPr>
        <sz val="10"/>
        <rFont val="宋体"/>
        <family val="3"/>
        <charset val="134"/>
      </rPr>
      <t>表</t>
    </r>
    <r>
      <rPr>
        <sz val="10"/>
        <rFont val="Times New Roman"/>
        <family val="1"/>
      </rPr>
      <t>6-1</t>
    </r>
  </si>
  <si>
    <r>
      <rPr>
        <sz val="10"/>
        <rFont val="宋体"/>
        <family val="3"/>
        <charset val="134"/>
      </rPr>
      <t>表</t>
    </r>
    <r>
      <rPr>
        <sz val="10"/>
        <rFont val="Times New Roman"/>
        <family val="1"/>
      </rPr>
      <t>6-2</t>
    </r>
  </si>
  <si>
    <t>债券发行单位</t>
  </si>
  <si>
    <r>
      <rPr>
        <sz val="10"/>
        <rFont val="Times New Roman"/>
        <family val="1"/>
      </rPr>
      <t xml:space="preserve"> </t>
    </r>
    <r>
      <rPr>
        <sz val="10"/>
        <rFont val="宋体"/>
        <family val="3"/>
        <charset val="134"/>
      </rPr>
      <t>备</t>
    </r>
    <r>
      <rPr>
        <sz val="10"/>
        <rFont val="Times New Roman"/>
        <family val="1"/>
      </rPr>
      <t xml:space="preserve"> </t>
    </r>
    <r>
      <rPr>
        <sz val="10"/>
        <rFont val="宋体"/>
        <family val="3"/>
        <charset val="134"/>
      </rPr>
      <t>注</t>
    </r>
  </si>
  <si>
    <t>表6-3</t>
  </si>
  <si>
    <t>出租人及结算项目</t>
  </si>
  <si>
    <t>表6-4</t>
  </si>
  <si>
    <t>6-4-1</t>
  </si>
  <si>
    <t>6-4-2</t>
  </si>
  <si>
    <r>
      <rPr>
        <sz val="10"/>
        <rFont val="宋体"/>
        <family val="3"/>
        <charset val="134"/>
      </rPr>
      <t>表</t>
    </r>
    <r>
      <rPr>
        <sz val="10"/>
        <rFont val="Times New Roman"/>
        <family val="1"/>
      </rPr>
      <t>6-4-1</t>
    </r>
  </si>
  <si>
    <t>初始额</t>
  </si>
  <si>
    <t>利息及汇率净损失</t>
  </si>
  <si>
    <r>
      <rPr>
        <sz val="10"/>
        <rFont val="宋体"/>
        <family val="3"/>
        <charset val="134"/>
      </rPr>
      <t>表</t>
    </r>
    <r>
      <rPr>
        <sz val="10"/>
        <rFont val="Times New Roman"/>
        <family val="1"/>
      </rPr>
      <t>6-4-2</t>
    </r>
  </si>
  <si>
    <t>户名（或结算对象）</t>
  </si>
  <si>
    <t>款项内容</t>
  </si>
  <si>
    <r>
      <rPr>
        <sz val="10"/>
        <rFont val="宋体"/>
        <family val="3"/>
        <charset val="134"/>
      </rPr>
      <t>表</t>
    </r>
    <r>
      <rPr>
        <sz val="10"/>
        <rFont val="Times New Roman"/>
        <family val="1"/>
      </rPr>
      <t>6-5</t>
    </r>
  </si>
  <si>
    <t>核算内容</t>
  </si>
  <si>
    <t>表6-6</t>
  </si>
  <si>
    <t>摊销期限</t>
  </si>
  <si>
    <t>剩余摊销年限</t>
  </si>
  <si>
    <r>
      <rPr>
        <sz val="10"/>
        <rFont val="宋体"/>
        <family val="3"/>
        <charset val="134"/>
      </rPr>
      <t>表</t>
    </r>
    <r>
      <rPr>
        <sz val="10"/>
        <rFont val="Times New Roman"/>
        <family val="1"/>
      </rPr>
      <t>6-7</t>
    </r>
  </si>
  <si>
    <t>所得税率</t>
  </si>
  <si>
    <r>
      <rPr>
        <sz val="10"/>
        <rFont val="宋体"/>
        <family val="3"/>
        <charset val="134"/>
      </rPr>
      <t>表</t>
    </r>
    <r>
      <rPr>
        <sz val="10"/>
        <rFont val="Times New Roman"/>
        <family val="1"/>
      </rPr>
      <t>6-8</t>
    </r>
  </si>
  <si>
    <t>应收账款账龄分析及评估</t>
  </si>
  <si>
    <r>
      <rPr>
        <sz val="10"/>
        <rFont val="宋体"/>
        <family val="3"/>
        <charset val="134"/>
      </rPr>
      <t>账龄</t>
    </r>
  </si>
  <si>
    <r>
      <rPr>
        <sz val="10"/>
        <rFont val="宋体"/>
        <family val="3"/>
        <charset val="134"/>
      </rPr>
      <t>账面价值</t>
    </r>
  </si>
  <si>
    <r>
      <rPr>
        <sz val="10"/>
        <rFont val="宋体"/>
        <family val="3"/>
        <charset val="134"/>
      </rPr>
      <t>坏账准备计提比例</t>
    </r>
  </si>
  <si>
    <r>
      <rPr>
        <sz val="10"/>
        <rFont val="宋体"/>
        <family val="3"/>
        <charset val="134"/>
      </rPr>
      <t>应提坏账准备</t>
    </r>
  </si>
  <si>
    <r>
      <rPr>
        <sz val="10"/>
        <rFont val="宋体"/>
        <family val="3"/>
        <charset val="134"/>
      </rPr>
      <t>评估确定的坏账损失率</t>
    </r>
  </si>
  <si>
    <r>
      <rPr>
        <sz val="10"/>
        <rFont val="宋体"/>
        <family val="3"/>
        <charset val="134"/>
      </rPr>
      <t>评估值</t>
    </r>
  </si>
  <si>
    <r>
      <rPr>
        <sz val="10"/>
        <rFont val="宋体"/>
        <family val="3"/>
        <charset val="134"/>
      </rPr>
      <t>合计</t>
    </r>
  </si>
  <si>
    <r>
      <rPr>
        <sz val="10"/>
        <rFont val="Times New Roman"/>
        <family val="1"/>
      </rPr>
      <t>3</t>
    </r>
    <r>
      <rPr>
        <sz val="10"/>
        <rFont val="宋体"/>
        <family val="3"/>
        <charset val="134"/>
      </rPr>
      <t>年以上</t>
    </r>
  </si>
  <si>
    <t>其他应收款账龄分析及评估</t>
  </si>
  <si>
    <t>预付款项账龄分析及评估</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</si>
</sst>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3">
    <numFmt numFmtId="41" formatCode="_ * #,##0_ ;_ * \-#,##0_ ;_ * &quot;-&quot;_ ;_ @_ "/>
    <numFmt numFmtId="43" formatCode="_ * #,##0.00_ ;_ * \-#,##0.00_ ;_ * &quot;-&quot;??_ ;_ @_ "/>
    <numFmt numFmtId="178" formatCode="#,##0\ &quot; &quot;;\(#,##0\)\ ;&quot;—&quot;&quot; &quot;&quot; &quot;&quot; &quot;&quot; &quot;"/>
    <numFmt numFmtId="179" formatCode="#,##0.00000000_ "/>
    <numFmt numFmtId="180" formatCode="0.0%"/>
    <numFmt numFmtId="181" formatCode="#,##0.00;\(#,##0.00\)"/>
    <numFmt numFmtId="182" formatCode="_(* #,##0.00_);_(* \(#,##0.00\);_(* &quot;-&quot;??_);_(@_)"/>
    <numFmt numFmtId="183" formatCode="mmm\ dd\,\ yy"/>
    <numFmt numFmtId="184" formatCode="_-* #,##0_-;\-* #,##0_-;_-* &quot;-&quot;_-;_-@_-"/>
    <numFmt numFmtId="185" formatCode="_(&quot;$&quot;* #,##0_);_(&quot;$&quot;* \(#,##0\);_(&quot;$&quot;* &quot;-&quot;??_);_(@_)"/>
    <numFmt numFmtId="186" formatCode="_-* #,##0.00&quot;￥&quot;_-;\-* #,##0.00&quot;￥&quot;_-;_-* &quot;-&quot;??&quot;￥&quot;_-;_-@_-"/>
    <numFmt numFmtId="187" formatCode="mmm/dd/yyyy;_-\ &quot;N/A&quot;_-;_-\ &quot;-&quot;_-"/>
    <numFmt numFmtId="188" formatCode="&quot;$&quot;#,##0;\-&quot;$&quot;#,##0"/>
    <numFmt numFmtId="189" formatCode="_-* #,##0.00_-;\-* #,##0.00_-;_-* &quot;-&quot;??_-;_-@_-"/>
    <numFmt numFmtId="190" formatCode="_-#,###.00,_-;\(#,###.00,\);_-\ \ &quot;-&quot;_-;_-@_-"/>
    <numFmt numFmtId="191" formatCode="_-#0&quot;.&quot;0000_-;\(#0&quot;.&quot;0000\);_-\ \ &quot;-&quot;_-;_-@_-"/>
    <numFmt numFmtId="192" formatCode="&quot;\&quot;#,##0;[Red]&quot;\&quot;&quot;\&quot;&quot;\&quot;&quot;\&quot;&quot;\&quot;&quot;\&quot;&quot;\&quot;\-#,##0"/>
    <numFmt numFmtId="193" formatCode="#,##0.0"/>
    <numFmt numFmtId="194" formatCode="_-#,###,_-;\(#,###,\);_-\ \ &quot;-&quot;_-;_-@_-"/>
    <numFmt numFmtId="195" formatCode="_-#,##0_-;\(#,##0\);_-\ \ &quot;-&quot;_-;_-@_-"/>
    <numFmt numFmtId="196" formatCode="_(* #,##0_);_(* \(#,##0\);_(* &quot;-&quot;_);_(@_)"/>
    <numFmt numFmtId="197" formatCode="_-#,##0.00_-;\(#,##0.00\);_-\ \ &quot;-&quot;_-;_-@_-"/>
    <numFmt numFmtId="198" formatCode="_(&quot;$&quot;* #,##0_);_(&quot;$&quot;* \(#,##0\);_(&quot;$&quot;* &quot;-&quot;_);_(@_)"/>
    <numFmt numFmtId="199" formatCode="mmm/yyyy;_-\ &quot;N/A&quot;_-;_-\ &quot;-&quot;_-"/>
    <numFmt numFmtId="200" formatCode="0_ "/>
    <numFmt numFmtId="201" formatCode="_-#,##0%_-;\(#,##0%\);_-\ &quot;-&quot;_-"/>
    <numFmt numFmtId="202" formatCode="0.000%"/>
    <numFmt numFmtId="203" formatCode="_-#0&quot;.&quot;0,_-;\(#0&quot;.&quot;0,\);_-\ \ &quot;-&quot;_-;_-@_-"/>
    <numFmt numFmtId="204" formatCode="_-* #,##0_-;\-* #,##0_-;_-* &quot;-&quot;??_-;_-@_-"/>
    <numFmt numFmtId="205" formatCode="_(&quot;$&quot;* #,##0.00_);_(&quot;$&quot;* \(#,##0.00\);_(&quot;$&quot;* &quot;-&quot;??_);_(@_)"/>
    <numFmt numFmtId="206" formatCode="_([$€-2]* #,##0.00_);_([$€-2]* \(#,##0.00\);_([$€-2]* &quot;-&quot;??_)"/>
    <numFmt numFmtId="207" formatCode="#,##0.00&quot;￥&quot;;\-#,##0.00&quot;￥&quot;"/>
    <numFmt numFmtId="208" formatCode="_-* #,##0&quot;￥&quot;_-;\-* #,##0&quot;￥&quot;_-;_-* &quot;-&quot;&quot;￥&quot;_-;_-@_-"/>
    <numFmt numFmtId="209" formatCode="yy\.m\.d"/>
    <numFmt numFmtId="210" formatCode="_(&quot;$&quot;* #,##0.0_);_(&quot;$&quot;* \(#,##0.0\);_(&quot;$&quot;* &quot;-&quot;??_);_(@_)"/>
    <numFmt numFmtId="211" formatCode="#,##0.00&quot;￥&quot;;[Red]\-#,##0.00&quot;￥&quot;"/>
    <numFmt numFmtId="212" formatCode="mm/dd/yy_)"/>
    <numFmt numFmtId="213" formatCode="0.00_);[Red]\(0.00\)"/>
    <numFmt numFmtId="214" formatCode="yyyy&quot;年&quot;m&quot;月&quot;;@"/>
    <numFmt numFmtId="215" formatCode="0.00_ "/>
    <numFmt numFmtId="216" formatCode="#,##0.00_ "/>
    <numFmt numFmtId="217" formatCode="[$-F800]dddd\,\ mmmm\ dd\,\ yyyy"/>
    <numFmt numFmtId="218" formatCode="#,##0;\(#,##0\)"/>
  </numFmts>
  <fonts count="74">
    <font>
      <sz val="12"/>
      <name val="Times New Roman"/>
    </font>
    <font>
      <b/>
      <sz val="10"/>
      <name val="宋体"/>
      <family val="3"/>
      <charset val="134"/>
    </font>
    <font>
      <sz val="10"/>
      <name val="Times New Roman"/>
      <family val="1"/>
    </font>
    <font>
      <b/>
      <sz val="10"/>
      <name val="Times New Roman"/>
      <family val="1"/>
    </font>
    <font>
      <sz val="18"/>
      <name val="黑体"/>
      <family val="3"/>
      <charset val="134"/>
    </font>
    <font>
      <sz val="10"/>
      <name val="宋体"/>
      <family val="3"/>
      <charset val="134"/>
    </font>
    <font>
      <b/>
      <sz val="18"/>
      <name val="黑体"/>
      <family val="3"/>
      <charset val="134"/>
    </font>
    <font>
      <sz val="10"/>
      <color theme="0"/>
      <name val="Times New Roman"/>
      <family val="1"/>
    </font>
    <font>
      <sz val="10"/>
      <color theme="0"/>
      <name val="宋体"/>
      <family val="3"/>
      <charset val="134"/>
    </font>
    <font>
      <u/>
      <sz val="10"/>
      <color indexed="12"/>
      <name val="Times New Roman"/>
      <family val="1"/>
    </font>
    <font>
      <sz val="8"/>
      <name val="宋体"/>
      <family val="3"/>
      <charset val="134"/>
    </font>
    <font>
      <sz val="10"/>
      <color indexed="8"/>
      <name val="Times New Roman"/>
      <family val="1"/>
    </font>
    <font>
      <b/>
      <sz val="12"/>
      <name val="Times New Roman"/>
      <family val="1"/>
    </font>
    <font>
      <b/>
      <sz val="24"/>
      <name val="宋体"/>
      <family val="3"/>
      <charset val="134"/>
    </font>
    <font>
      <b/>
      <sz val="24"/>
      <name val="Times New Roman"/>
      <family val="1"/>
    </font>
    <font>
      <b/>
      <sz val="12"/>
      <name val="宋体"/>
      <family val="3"/>
      <charset val="134"/>
    </font>
    <font>
      <sz val="10"/>
      <color indexed="8"/>
      <name val="宋体"/>
      <family val="3"/>
      <charset val="134"/>
    </font>
    <font>
      <u/>
      <sz val="10"/>
      <name val="Times New Roman"/>
      <family val="1"/>
    </font>
    <font>
      <sz val="9"/>
      <name val="Arial Narrow"/>
      <family val="2"/>
    </font>
    <font>
      <sz val="10"/>
      <name val="Arial Narrow"/>
      <family val="2"/>
    </font>
    <font>
      <u/>
      <sz val="18"/>
      <color indexed="12"/>
      <name val="黑体"/>
      <family val="3"/>
      <charset val="134"/>
    </font>
    <font>
      <b/>
      <u/>
      <sz val="10"/>
      <name val="Times New Roman"/>
      <family val="1"/>
    </font>
    <font>
      <sz val="18"/>
      <name val="Times New Roman"/>
      <family val="1"/>
    </font>
    <font>
      <b/>
      <sz val="16"/>
      <name val="Times New Roman"/>
      <family val="1"/>
    </font>
    <font>
      <b/>
      <sz val="16"/>
      <name val="宋体"/>
      <family val="3"/>
      <charset val="134"/>
    </font>
    <font>
      <u/>
      <sz val="10"/>
      <color indexed="12"/>
      <name val="宋体"/>
      <family val="3"/>
      <charset val="134"/>
    </font>
    <font>
      <u/>
      <sz val="10"/>
      <color rgb="FF800080"/>
      <name val="宋体"/>
      <family val="3"/>
      <charset val="134"/>
    </font>
    <font>
      <sz val="10"/>
      <name val="宋体"/>
      <family val="3"/>
      <charset val="134"/>
    </font>
    <font>
      <b/>
      <sz val="8"/>
      <color indexed="10"/>
      <name val="Times New Roman"/>
      <family val="1"/>
    </font>
    <font>
      <sz val="8"/>
      <name val="Times New Roman"/>
      <family val="1"/>
    </font>
    <font>
      <b/>
      <sz val="12"/>
      <color indexed="61"/>
      <name val="Times New Roman"/>
      <family val="1"/>
    </font>
    <font>
      <b/>
      <sz val="18"/>
      <color indexed="14"/>
      <name val="宋体"/>
      <family val="3"/>
      <charset val="134"/>
    </font>
    <font>
      <sz val="10"/>
      <color indexed="8"/>
      <name val="MS Sans Serif"/>
    </font>
    <font>
      <u/>
      <sz val="12"/>
      <color indexed="12"/>
      <name val="宋体"/>
      <family val="3"/>
      <charset val="134"/>
    </font>
    <font>
      <sz val="10"/>
      <name val="Arial"/>
      <family val="2"/>
    </font>
    <font>
      <sz val="10"/>
      <color indexed="16"/>
      <name val="MS Serif"/>
    </font>
    <font>
      <sz val="12"/>
      <name val="???"/>
    </font>
    <font>
      <sz val="12"/>
      <name val="宋体"/>
      <family val="3"/>
      <charset val="134"/>
    </font>
    <font>
      <sz val="10"/>
      <name val="MS Sans Serif"/>
    </font>
    <font>
      <sz val="10"/>
      <color indexed="9"/>
      <name val="宋体"/>
      <family val="3"/>
      <charset val="134"/>
    </font>
    <font>
      <sz val="11"/>
      <name val="ＭＳ Ｐゴシック"/>
      <charset val="134"/>
    </font>
    <font>
      <sz val="8"/>
      <name val="Arial"/>
      <family val="2"/>
    </font>
    <font>
      <u val="singleAccounting"/>
      <vertAlign val="subscript"/>
      <sz val="10"/>
      <name val="Times New Roman"/>
      <family val="1"/>
    </font>
    <font>
      <sz val="11"/>
      <name val="蹈框"/>
      <charset val="134"/>
    </font>
    <font>
      <i/>
      <sz val="9"/>
      <name val="Times New Roman"/>
      <family val="1"/>
    </font>
    <font>
      <b/>
      <sz val="10"/>
      <name val="Helv"/>
    </font>
    <font>
      <b/>
      <sz val="10"/>
      <name val="MS Sans Serif"/>
    </font>
    <font>
      <i/>
      <sz val="12"/>
      <name val="Times New Roman"/>
      <family val="1"/>
    </font>
    <font>
      <b/>
      <sz val="11"/>
      <name val="Helv"/>
    </font>
    <font>
      <b/>
      <sz val="8"/>
      <name val="Arial"/>
      <family val="2"/>
    </font>
    <font>
      <sz val="10"/>
      <name val="MS Serif"/>
    </font>
    <font>
      <sz val="10"/>
      <name val="Courier"/>
    </font>
    <font>
      <sz val="20"/>
      <name val="Letter Gothic (W1)"/>
    </font>
    <font>
      <sz val="11"/>
      <name val="Times New Roman"/>
      <family val="1"/>
    </font>
    <font>
      <b/>
      <sz val="12"/>
      <name val="Helv"/>
    </font>
    <font>
      <b/>
      <sz val="12"/>
      <name val="Arial"/>
      <family val="2"/>
    </font>
    <font>
      <b/>
      <sz val="13"/>
      <name val="Times New Roman"/>
      <family val="1"/>
    </font>
    <font>
      <b/>
      <i/>
      <sz val="12"/>
      <name val="Times New Roman"/>
      <family val="1"/>
    </font>
    <font>
      <sz val="7"/>
      <name val="Small Fonts"/>
      <family val="3"/>
      <charset val="134"/>
    </font>
    <font>
      <sz val="10"/>
      <name val="Tms Rmn"/>
    </font>
    <font>
      <b/>
      <sz val="14"/>
      <color indexed="9"/>
      <name val="Times New Roman"/>
      <family val="1"/>
    </font>
    <font>
      <b/>
      <sz val="12"/>
      <name val="MS Sans Serif"/>
    </font>
    <font>
      <sz val="12"/>
      <name val="MS Sans Serif"/>
    </font>
    <font>
      <b/>
      <sz val="8"/>
      <color indexed="8"/>
      <name val="Helv"/>
    </font>
    <font>
      <sz val="12"/>
      <name val="바탕체"/>
      <charset val="134"/>
    </font>
    <font>
      <vertAlign val="superscript"/>
      <sz val="10"/>
      <name val="Times New Roman"/>
      <family val="1"/>
    </font>
    <font>
      <sz val="9"/>
      <name val="Times New Roman"/>
      <family val="1"/>
    </font>
    <font>
      <sz val="9"/>
      <name val="宋体"/>
      <family val="3"/>
      <charset val="134"/>
    </font>
    <font>
      <b/>
      <sz val="9"/>
      <name val="宋体"/>
      <family val="3"/>
      <charset val="134"/>
    </font>
    <font>
      <b/>
      <sz val="9"/>
      <name val="Tahoma"/>
      <family val="2"/>
    </font>
    <font>
      <sz val="9"/>
      <name val="Tahoma"/>
      <family val="2"/>
    </font>
    <font>
      <sz val="12"/>
      <name val="Times New Roman"/>
      <family val="1"/>
    </font>
    <font>
      <sz val="9"/>
      <color rgb="FF000000"/>
      <name val="宋体"/>
      <family val="3"/>
      <charset val="134"/>
    </font>
    <font>
      <sz val="1"/>
      <color rgb="FF000000"/>
      <name val="宋体"/>
      <family val="3"/>
      <charset val="134"/>
    </font>
  </fonts>
  <fills count="18">
    <fill>
      <patternFill patternType="none"/>
    </fill>
    <fill>
      <patternFill patternType="gray125"/>
    </fill>
    <fill>
      <patternFill patternType="solid">
        <fgColor indexed="47"/>
        <bgColor indexed="64"/>
      </patternFill>
    </fill>
    <fill>
      <patternFill patternType="solid">
        <fgColor indexed="41"/>
        <bgColor indexed="64"/>
      </patternFill>
    </fill>
    <fill>
      <patternFill patternType="solid">
        <fgColor indexed="45"/>
        <bgColor indexed="64"/>
      </patternFill>
    </fill>
    <fill>
      <patternFill patternType="solid">
        <fgColor theme="0"/>
        <bgColor indexed="64"/>
      </patternFill>
    </fill>
    <fill>
      <patternFill patternType="solid">
        <fgColor rgb="FFFFFF00"/>
        <bgColor indexed="64"/>
      </patternFill>
    </fill>
    <fill>
      <patternFill patternType="solid">
        <fgColor rgb="FFCCFFFF"/>
        <bgColor indexed="64"/>
      </patternFill>
    </fill>
    <fill>
      <patternFill patternType="solid">
        <fgColor theme="9" tint="0.59996337778862885"/>
        <bgColor indexed="64"/>
      </patternFill>
    </fill>
    <fill>
      <patternFill patternType="solid">
        <fgColor indexed="43"/>
        <bgColor indexed="64"/>
      </patternFill>
    </fill>
    <fill>
      <patternFill patternType="solid">
        <fgColor indexed="9"/>
        <bgColor indexed="64"/>
      </patternFill>
    </fill>
    <fill>
      <patternFill patternType="solid">
        <fgColor indexed="27"/>
        <bgColor indexed="64"/>
      </patternFill>
    </fill>
    <fill>
      <patternFill patternType="solid">
        <fgColor indexed="22"/>
        <bgColor indexed="64"/>
      </patternFill>
    </fill>
    <fill>
      <patternFill patternType="solid">
        <fgColor indexed="54"/>
        <bgColor indexed="64"/>
      </patternFill>
    </fill>
    <fill>
      <patternFill patternType="solid">
        <fgColor indexed="13"/>
        <bgColor indexed="64"/>
      </patternFill>
    </fill>
    <fill>
      <patternFill patternType="solid">
        <fgColor indexed="15"/>
        <bgColor indexed="64"/>
      </patternFill>
    </fill>
    <fill>
      <patternFill patternType="solid">
        <fgColor indexed="31"/>
        <bgColor indexed="64"/>
      </patternFill>
    </fill>
    <fill>
      <patternFill patternType="solid">
        <fgColor indexed="12"/>
        <bgColor indexed="64"/>
      </patternFill>
    </fill>
  </fills>
  <borders count="20">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auto="1"/>
      </top>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right style="thin">
        <color auto="1"/>
      </right>
      <top/>
      <bottom/>
      <diagonal/>
    </border>
    <border>
      <left style="thin">
        <color auto="1"/>
      </left>
      <right style="double">
        <color auto="1"/>
      </right>
      <top/>
      <bottom/>
      <diagonal/>
    </border>
    <border>
      <left/>
      <right/>
      <top/>
      <bottom style="medium">
        <color auto="1"/>
      </bottom>
      <diagonal/>
    </border>
    <border>
      <left/>
      <right/>
      <top style="medium">
        <color auto="1"/>
      </top>
      <bottom style="medium">
        <color auto="1"/>
      </bottom>
      <diagonal/>
    </border>
  </borders>
  <cellStyleXfs count="148">
    <xf numFmtId="0" fontId="0" fillId="0" borderId="0" applyNumberFormat="0" applyFill="0" applyBorder="0" applyAlignment="0" applyProtection="0"/>
    <xf numFmtId="0" fontId="32" fillId="0" borderId="0"/>
    <xf numFmtId="0" fontId="29" fillId="0" borderId="0">
      <alignment horizontal="center" wrapText="1"/>
      <protection locked="0"/>
    </xf>
    <xf numFmtId="43" fontId="71" fillId="0" borderId="0" applyFont="0" applyFill="0" applyBorder="0" applyAlignment="0" applyProtection="0"/>
    <xf numFmtId="0" fontId="33" fillId="0" borderId="0" applyNumberFormat="0" applyFill="0" applyBorder="0" applyAlignment="0" applyProtection="0">
      <alignment vertical="top"/>
      <protection locked="0"/>
    </xf>
    <xf numFmtId="9" fontId="71" fillId="0" borderId="0" applyFont="0" applyFill="0" applyBorder="0" applyAlignment="0" applyProtection="0"/>
    <xf numFmtId="184" fontId="34" fillId="0" borderId="0" applyFont="0" applyFill="0" applyBorder="0" applyAlignment="0" applyProtection="0"/>
    <xf numFmtId="0" fontId="35" fillId="0" borderId="0" applyNumberFormat="0" applyAlignment="0">
      <alignment horizontal="left"/>
    </xf>
    <xf numFmtId="0" fontId="71" fillId="0" borderId="0"/>
    <xf numFmtId="0" fontId="34" fillId="0" borderId="0"/>
    <xf numFmtId="0" fontId="34" fillId="0" borderId="0">
      <protection locked="0"/>
    </xf>
    <xf numFmtId="0" fontId="36" fillId="0" borderId="0"/>
    <xf numFmtId="185" fontId="37" fillId="0" borderId="0" applyFont="0" applyFill="0" applyBorder="0" applyAlignment="0" applyProtection="0"/>
    <xf numFmtId="49" fontId="2" fillId="0" borderId="0" applyProtection="0">
      <alignment horizontal="left"/>
    </xf>
    <xf numFmtId="0" fontId="34" fillId="0" borderId="0">
      <protection locked="0"/>
    </xf>
    <xf numFmtId="0" fontId="34" fillId="0" borderId="0">
      <protection locked="0"/>
    </xf>
    <xf numFmtId="0" fontId="34" fillId="0" borderId="0"/>
    <xf numFmtId="0" fontId="38" fillId="0" borderId="0" applyNumberFormat="0" applyFont="0" applyFill="0" applyBorder="0" applyAlignment="0" applyProtection="0">
      <alignment horizontal="left"/>
    </xf>
    <xf numFmtId="0" fontId="16" fillId="10" borderId="0" applyNumberFormat="0" applyBorder="0" applyAlignment="0" applyProtection="0">
      <alignment vertical="center"/>
    </xf>
    <xf numFmtId="0" fontId="71" fillId="0" borderId="0"/>
    <xf numFmtId="182" fontId="71" fillId="0" borderId="0" applyFont="0" applyFill="0" applyBorder="0" applyAlignment="0" applyProtection="0"/>
    <xf numFmtId="0" fontId="39" fillId="2" borderId="0" applyNumberFormat="0" applyBorder="0" applyAlignment="0" applyProtection="0">
      <alignment vertical="center"/>
    </xf>
    <xf numFmtId="0" fontId="34" fillId="0" borderId="0">
      <protection locked="0"/>
    </xf>
    <xf numFmtId="0" fontId="34" fillId="0" borderId="0">
      <protection locked="0"/>
    </xf>
    <xf numFmtId="0" fontId="34" fillId="0" borderId="0">
      <protection locked="0"/>
    </xf>
    <xf numFmtId="0" fontId="40" fillId="0" borderId="0" applyFont="0" applyFill="0" applyBorder="0" applyAlignment="0" applyProtection="0"/>
    <xf numFmtId="0" fontId="40" fillId="0" borderId="0" applyFont="0" applyFill="0" applyBorder="0" applyAlignment="0" applyProtection="0"/>
    <xf numFmtId="0" fontId="71" fillId="0" borderId="0"/>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protection locked="0"/>
    </xf>
    <xf numFmtId="190" fontId="2" fillId="0" borderId="0" applyFill="0" applyBorder="0" applyProtection="0">
      <alignment horizontal="right"/>
    </xf>
    <xf numFmtId="0" fontId="34" fillId="0" borderId="0">
      <protection locked="0"/>
    </xf>
    <xf numFmtId="0" fontId="34" fillId="0" borderId="0">
      <protection locked="0"/>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41" fillId="14" borderId="1"/>
    <xf numFmtId="0" fontId="34" fillId="0" borderId="0"/>
    <xf numFmtId="0" fontId="34" fillId="0" borderId="0"/>
    <xf numFmtId="0" fontId="34" fillId="0" borderId="0">
      <protection locked="0"/>
    </xf>
    <xf numFmtId="0" fontId="34" fillId="0" borderId="0">
      <protection locked="0"/>
    </xf>
    <xf numFmtId="0" fontId="34" fillId="0" borderId="0">
      <protection locked="0"/>
    </xf>
    <xf numFmtId="0" fontId="34" fillId="0" borderId="0">
      <protection locked="0"/>
    </xf>
    <xf numFmtId="0" fontId="34" fillId="0" borderId="0"/>
    <xf numFmtId="195" fontId="2" fillId="0" borderId="0" applyFill="0" applyBorder="0" applyProtection="0">
      <alignment horizontal="right"/>
    </xf>
    <xf numFmtId="197" fontId="2" fillId="0" borderId="0" applyFill="0" applyBorder="0" applyProtection="0">
      <alignment horizontal="right"/>
    </xf>
    <xf numFmtId="187" fontId="42" fillId="0" borderId="0" applyFill="0" applyBorder="0" applyProtection="0">
      <alignment horizontal="center"/>
    </xf>
    <xf numFmtId="199" fontId="42" fillId="0" borderId="0" applyFill="0" applyBorder="0" applyProtection="0">
      <alignment horizontal="center"/>
    </xf>
    <xf numFmtId="194" fontId="2" fillId="0" borderId="0" applyFill="0" applyBorder="0" applyProtection="0">
      <alignment horizontal="right"/>
    </xf>
    <xf numFmtId="14" fontId="29" fillId="0" borderId="0">
      <alignment horizontal="center" wrapText="1"/>
      <protection locked="0"/>
    </xf>
    <xf numFmtId="0" fontId="43" fillId="0" borderId="0"/>
    <xf numFmtId="201" fontId="44" fillId="0" borderId="0" applyFill="0" applyBorder="0" applyProtection="0">
      <alignment horizontal="right"/>
    </xf>
    <xf numFmtId="203" fontId="2" fillId="0" borderId="0" applyFill="0" applyBorder="0" applyProtection="0">
      <alignment horizontal="right"/>
    </xf>
    <xf numFmtId="191" fontId="2" fillId="0" borderId="0" applyFill="0" applyBorder="0" applyProtection="0">
      <alignment horizontal="right"/>
    </xf>
    <xf numFmtId="204" fontId="71" fillId="0" borderId="0" applyFill="0" applyBorder="0" applyAlignment="0"/>
    <xf numFmtId="0" fontId="45" fillId="0" borderId="0"/>
    <xf numFmtId="192" fontId="34" fillId="0" borderId="0"/>
    <xf numFmtId="0" fontId="46" fillId="0" borderId="0" applyNumberFormat="0" applyFill="0" applyBorder="0" applyAlignment="0" applyProtection="0"/>
    <xf numFmtId="0" fontId="71" fillId="0" borderId="0" applyFont="0" applyFill="0">
      <alignment horizontal="fill"/>
    </xf>
    <xf numFmtId="0" fontId="47" fillId="0" borderId="0" applyFill="0" applyBorder="0">
      <alignment horizontal="right"/>
    </xf>
    <xf numFmtId="0" fontId="71" fillId="0" borderId="0" applyFill="0" applyBorder="0">
      <alignment horizontal="right"/>
    </xf>
    <xf numFmtId="0" fontId="48" fillId="0" borderId="18"/>
    <xf numFmtId="0" fontId="49" fillId="0" borderId="3">
      <alignment horizontal="center"/>
    </xf>
    <xf numFmtId="38" fontId="41" fillId="12" borderId="0" applyBorder="0" applyAlignment="0" applyProtection="0"/>
    <xf numFmtId="192" fontId="34" fillId="0" borderId="0"/>
    <xf numFmtId="192" fontId="34" fillId="0" borderId="0"/>
    <xf numFmtId="202" fontId="37" fillId="0" borderId="0" applyFont="0" applyFill="0" applyBorder="0" applyAlignment="0" applyProtection="0"/>
    <xf numFmtId="192" fontId="34" fillId="0" borderId="0"/>
    <xf numFmtId="192" fontId="34" fillId="0" borderId="0"/>
    <xf numFmtId="192" fontId="34" fillId="0" borderId="0"/>
    <xf numFmtId="192" fontId="34" fillId="0" borderId="0"/>
    <xf numFmtId="192" fontId="34" fillId="0" borderId="0"/>
    <xf numFmtId="41" fontId="34" fillId="0" borderId="0" applyFont="0" applyFill="0" applyBorder="0" applyAlignment="0" applyProtection="0"/>
    <xf numFmtId="189" fontId="2" fillId="0" borderId="0" applyFont="0" applyFill="0" applyBorder="0" applyAlignment="0" applyProtection="0"/>
    <xf numFmtId="193" fontId="2" fillId="0" borderId="0"/>
    <xf numFmtId="0" fontId="50" fillId="0" borderId="0" applyNumberFormat="0" applyAlignment="0">
      <alignment horizontal="left"/>
    </xf>
    <xf numFmtId="0" fontId="51" fillId="0" borderId="0" applyNumberFormat="0" applyAlignment="0"/>
    <xf numFmtId="198" fontId="52" fillId="0" borderId="0" applyFont="0" applyFill="0" applyBorder="0" applyAlignment="0" applyProtection="0"/>
    <xf numFmtId="180" fontId="37" fillId="0" borderId="0" applyFont="0" applyFill="0" applyBorder="0" applyAlignment="0" applyProtection="0"/>
    <xf numFmtId="205" fontId="52" fillId="0" borderId="0" applyFont="0" applyFill="0" applyBorder="0" applyAlignment="0" applyProtection="0"/>
    <xf numFmtId="15" fontId="38" fillId="0" borderId="0"/>
    <xf numFmtId="206" fontId="2" fillId="0" borderId="0" applyFont="0" applyFill="0" applyBorder="0" applyAlignment="0" applyProtection="0"/>
    <xf numFmtId="0" fontId="37" fillId="0" borderId="0"/>
    <xf numFmtId="0" fontId="34" fillId="0" borderId="0">
      <protection locked="0"/>
    </xf>
    <xf numFmtId="39" fontId="37" fillId="0" borderId="0"/>
    <xf numFmtId="178" fontId="53" fillId="0" borderId="0">
      <alignment horizontal="right"/>
    </xf>
    <xf numFmtId="0" fontId="34" fillId="0" borderId="0"/>
    <xf numFmtId="0" fontId="54" fillId="0" borderId="0">
      <alignment horizontal="left"/>
    </xf>
    <xf numFmtId="43" fontId="2" fillId="0" borderId="0" applyFont="0" applyFill="0" applyBorder="0" applyAlignment="0" applyProtection="0"/>
    <xf numFmtId="0" fontId="55" fillId="0" borderId="19" applyNumberFormat="0" applyAlignment="0" applyProtection="0">
      <alignment horizontal="left" vertical="center"/>
    </xf>
    <xf numFmtId="0" fontId="37" fillId="0" borderId="0"/>
    <xf numFmtId="0" fontId="55" fillId="0" borderId="6">
      <alignment horizontal="left" vertical="center"/>
    </xf>
    <xf numFmtId="10" fontId="41" fillId="10" borderId="1" applyBorder="0" applyAlignment="0" applyProtection="0"/>
    <xf numFmtId="207" fontId="37" fillId="15" borderId="0"/>
    <xf numFmtId="0" fontId="47" fillId="16" borderId="0" applyNumberFormat="0" applyFont="0" applyBorder="0" applyAlignment="0" applyProtection="0">
      <alignment horizontal="right"/>
    </xf>
    <xf numFmtId="38" fontId="22" fillId="0" borderId="0"/>
    <xf numFmtId="38" fontId="56" fillId="0" borderId="0"/>
    <xf numFmtId="38" fontId="57" fillId="0" borderId="0"/>
    <xf numFmtId="38" fontId="47" fillId="0" borderId="0"/>
    <xf numFmtId="0" fontId="53" fillId="0" borderId="0"/>
    <xf numFmtId="0" fontId="53" fillId="0" borderId="0"/>
    <xf numFmtId="207" fontId="37" fillId="17" borderId="0"/>
    <xf numFmtId="186" fontId="37" fillId="0" borderId="0" applyFont="0" applyFill="0" applyBorder="0" applyAlignment="0" applyProtection="0"/>
    <xf numFmtId="208" fontId="37" fillId="0" borderId="0" applyFont="0" applyFill="0" applyBorder="0" applyAlignment="0" applyProtection="0"/>
    <xf numFmtId="0" fontId="2" fillId="0" borderId="0"/>
    <xf numFmtId="37" fontId="58" fillId="0" borderId="0"/>
    <xf numFmtId="0" fontId="2" fillId="0" borderId="0"/>
    <xf numFmtId="0" fontId="2" fillId="0" borderId="0"/>
    <xf numFmtId="0" fontId="40" fillId="0" borderId="0" applyFont="0" applyFill="0" applyBorder="0" applyAlignment="0" applyProtection="0"/>
    <xf numFmtId="189" fontId="34" fillId="0" borderId="0" applyFont="0" applyFill="0" applyBorder="0" applyAlignment="0" applyProtection="0"/>
    <xf numFmtId="10" fontId="34" fillId="0" borderId="0" applyFont="0" applyFill="0" applyBorder="0" applyAlignment="0" applyProtection="0"/>
    <xf numFmtId="9" fontId="2" fillId="0" borderId="0" applyFont="0" applyFill="0" applyBorder="0" applyAlignment="0" applyProtection="0"/>
    <xf numFmtId="0" fontId="41" fillId="12" borderId="1"/>
    <xf numFmtId="0" fontId="71" fillId="0" borderId="0"/>
    <xf numFmtId="188" fontId="59" fillId="0" borderId="0"/>
    <xf numFmtId="211" fontId="37" fillId="0" borderId="0" applyFill="0" applyBorder="0" applyAlignment="0" applyProtection="0">
      <alignment horizontal="left"/>
    </xf>
    <xf numFmtId="0" fontId="46" fillId="0" borderId="0" applyNumberFormat="0" applyFill="0" applyBorder="0" applyAlignment="0" applyProtection="0"/>
    <xf numFmtId="0" fontId="60" fillId="13" borderId="0" applyNumberFormat="0"/>
    <xf numFmtId="0" fontId="61" fillId="0" borderId="1">
      <alignment horizontal="center"/>
    </xf>
    <xf numFmtId="0" fontId="61" fillId="0" borderId="0">
      <alignment horizontal="center" vertical="center"/>
    </xf>
    <xf numFmtId="0" fontId="62" fillId="0" borderId="0" applyNumberFormat="0" applyFill="0">
      <alignment horizontal="left" vertical="center"/>
    </xf>
    <xf numFmtId="0" fontId="48" fillId="0" borderId="0"/>
    <xf numFmtId="40" fontId="63" fillId="0" borderId="0" applyBorder="0">
      <alignment horizontal="right"/>
    </xf>
    <xf numFmtId="0" fontId="37" fillId="0" borderId="0"/>
    <xf numFmtId="0" fontId="37" fillId="0" borderId="0"/>
    <xf numFmtId="0" fontId="46" fillId="0" borderId="0" applyNumberFormat="0" applyFill="0" applyBorder="0" applyAlignment="0" applyProtection="0"/>
    <xf numFmtId="0" fontId="5" fillId="0" borderId="0" applyFill="0" applyBorder="0" applyAlignment="0"/>
    <xf numFmtId="0" fontId="34" fillId="0" borderId="0">
      <protection locked="0"/>
    </xf>
    <xf numFmtId="183" fontId="37" fillId="0" borderId="0" applyFont="0" applyFill="0" applyBorder="0" applyAlignment="0" applyProtection="0"/>
    <xf numFmtId="210" fontId="37" fillId="0" borderId="0" applyFont="0" applyFill="0" applyBorder="0" applyAlignment="0" applyProtection="0"/>
    <xf numFmtId="212" fontId="37" fillId="0" borderId="0" applyFont="0" applyFill="0" applyBorder="0" applyAlignment="0" applyProtection="0"/>
    <xf numFmtId="0" fontId="2" fillId="0" borderId="0"/>
    <xf numFmtId="41" fontId="2" fillId="0" borderId="0" applyFont="0" applyFill="0" applyBorder="0" applyAlignment="0" applyProtection="0"/>
    <xf numFmtId="196" fontId="71" fillId="0" borderId="0" applyFont="0" applyFill="0" applyBorder="0" applyAlignment="0" applyProtection="0"/>
    <xf numFmtId="189" fontId="34" fillId="0" borderId="1"/>
    <xf numFmtId="0" fontId="34" fillId="0" borderId="0">
      <protection locked="0"/>
    </xf>
    <xf numFmtId="38" fontId="40" fillId="0" borderId="0" applyFont="0" applyFill="0" applyBorder="0" applyAlignment="0" applyProtection="0"/>
    <xf numFmtId="40" fontId="40" fillId="0" borderId="0" applyFont="0" applyFill="0" applyBorder="0" applyAlignment="0" applyProtection="0"/>
    <xf numFmtId="0" fontId="40" fillId="0" borderId="0" applyFont="0" applyFill="0" applyBorder="0" applyAlignment="0" applyProtection="0"/>
    <xf numFmtId="0" fontId="64" fillId="0" borderId="0"/>
  </cellStyleXfs>
  <cellXfs count="535">
    <xf numFmtId="0" fontId="0" fillId="0" borderId="0" xfId="0"/>
    <xf numFmtId="0" fontId="1" fillId="0" borderId="0" xfId="0" applyFont="1"/>
    <xf numFmtId="0" fontId="2" fillId="0" borderId="0" xfId="0" applyFont="1"/>
    <xf numFmtId="0" fontId="2" fillId="0" borderId="1" xfId="0" applyFont="1" applyBorder="1" applyAlignment="1">
      <alignment horizontal="center"/>
    </xf>
    <xf numFmtId="0" fontId="2" fillId="0" borderId="1" xfId="0" applyFont="1" applyBorder="1"/>
    <xf numFmtId="4" fontId="2" fillId="0" borderId="1" xfId="0" applyNumberFormat="1" applyFont="1" applyBorder="1"/>
    <xf numFmtId="10" fontId="2" fillId="0" borderId="1" xfId="0" applyNumberFormat="1" applyFont="1" applyBorder="1"/>
    <xf numFmtId="0" fontId="3" fillId="0" borderId="0" xfId="0" applyFont="1" applyAlignment="1">
      <alignment vertical="center"/>
    </xf>
    <xf numFmtId="0" fontId="2" fillId="0" borderId="0" xfId="0" applyFont="1" applyAlignment="1">
      <alignment horizontal="center" vertical="center" wrapText="1"/>
    </xf>
    <xf numFmtId="0" fontId="2" fillId="0" borderId="0" xfId="0" applyFont="1" applyAlignment="1">
      <alignment vertical="center" shrinkToFit="1"/>
    </xf>
    <xf numFmtId="0" fontId="2" fillId="2" borderId="0" xfId="0" applyFont="1" applyFill="1" applyAlignment="1">
      <alignment vertical="center"/>
    </xf>
    <xf numFmtId="0" fontId="2" fillId="0" borderId="0" xfId="0" applyFont="1" applyAlignment="1">
      <alignment vertical="center"/>
    </xf>
    <xf numFmtId="213" fontId="2" fillId="3" borderId="0" xfId="0" applyNumberFormat="1" applyFont="1" applyFill="1" applyAlignment="1">
      <alignment horizontal="center" vertical="center"/>
    </xf>
    <xf numFmtId="0" fontId="2" fillId="3" borderId="0" xfId="0" applyNumberFormat="1" applyFont="1" applyFill="1" applyAlignment="1">
      <alignment horizontal="center" vertical="center"/>
    </xf>
    <xf numFmtId="0" fontId="5" fillId="3" borderId="0" xfId="0" applyNumberFormat="1" applyFont="1" applyFill="1" applyAlignment="1">
      <alignment horizontal="right" vertical="center"/>
    </xf>
    <xf numFmtId="0" fontId="2" fillId="3" borderId="0" xfId="0" applyFont="1" applyFill="1" applyAlignment="1">
      <alignment vertical="center"/>
    </xf>
    <xf numFmtId="0" fontId="5" fillId="3" borderId="0" xfId="0" applyFont="1" applyFill="1" applyAlignment="1">
      <alignment horizontal="right" vertical="center"/>
    </xf>
    <xf numFmtId="0" fontId="2" fillId="0" borderId="1" xfId="0" applyFont="1" applyBorder="1" applyAlignment="1">
      <alignment horizontal="center" vertical="center" shrinkToFit="1"/>
    </xf>
    <xf numFmtId="0" fontId="2" fillId="0" borderId="1" xfId="0" applyFont="1" applyBorder="1" applyAlignment="1">
      <alignment horizontal="left" vertical="center" shrinkToFit="1"/>
    </xf>
    <xf numFmtId="214" fontId="2" fillId="0" borderId="1" xfId="0" applyNumberFormat="1" applyFont="1" applyFill="1" applyBorder="1" applyAlignment="1">
      <alignment horizontal="left" vertical="center" shrinkToFit="1"/>
    </xf>
    <xf numFmtId="43" fontId="2" fillId="0" borderId="1" xfId="3" applyFont="1" applyBorder="1" applyAlignment="1">
      <alignment horizontal="right" vertical="center" shrinkToFit="1"/>
    </xf>
    <xf numFmtId="0" fontId="2" fillId="0" borderId="1" xfId="0" applyFont="1" applyBorder="1" applyAlignment="1">
      <alignment vertical="center" shrinkToFit="1"/>
    </xf>
    <xf numFmtId="0" fontId="2" fillId="2" borderId="7" xfId="0" applyFont="1" applyFill="1" applyBorder="1" applyAlignment="1">
      <alignment horizontal="center" vertical="center" shrinkToFit="1"/>
    </xf>
    <xf numFmtId="43" fontId="2" fillId="4" borderId="7" xfId="3" applyFont="1" applyFill="1" applyBorder="1" applyAlignment="1">
      <alignment horizontal="right" vertical="center" shrinkToFit="1"/>
    </xf>
    <xf numFmtId="0" fontId="2" fillId="2" borderId="1" xfId="0" applyFont="1" applyFill="1" applyBorder="1" applyAlignment="1">
      <alignment vertical="center" shrinkToFit="1"/>
    </xf>
    <xf numFmtId="49" fontId="2" fillId="2" borderId="0" xfId="0" applyNumberFormat="1" applyFont="1" applyFill="1" applyAlignment="1">
      <alignment vertical="center"/>
    </xf>
    <xf numFmtId="43" fontId="2" fillId="2" borderId="8" xfId="3" applyFont="1" applyFill="1" applyBorder="1" applyAlignment="1">
      <alignment vertical="center"/>
    </xf>
    <xf numFmtId="0" fontId="2" fillId="2" borderId="0" xfId="0" applyNumberFormat="1" applyFont="1" applyFill="1" applyBorder="1" applyAlignment="1">
      <alignment horizontal="left" vertical="center" shrinkToFit="1"/>
    </xf>
    <xf numFmtId="0" fontId="2" fillId="2" borderId="0" xfId="0" applyFont="1" applyFill="1" applyBorder="1" applyAlignment="1">
      <alignment vertical="center"/>
    </xf>
    <xf numFmtId="0" fontId="2" fillId="2" borderId="0" xfId="0" applyFont="1" applyFill="1" applyBorder="1" applyAlignment="1">
      <alignment horizontal="left" vertical="center" shrinkToFit="1"/>
    </xf>
    <xf numFmtId="0" fontId="2" fillId="2" borderId="0" xfId="0" applyNumberFormat="1" applyFont="1" applyFill="1" applyBorder="1" applyAlignment="1">
      <alignment vertical="center"/>
    </xf>
    <xf numFmtId="0" fontId="2" fillId="2" borderId="0" xfId="0" applyFont="1" applyFill="1" applyAlignment="1" applyProtection="1">
      <alignment vertical="center"/>
    </xf>
    <xf numFmtId="0" fontId="5" fillId="3" borderId="4" xfId="0" applyFont="1" applyFill="1" applyBorder="1" applyAlignment="1">
      <alignment horizontal="center" vertical="center" wrapText="1"/>
    </xf>
    <xf numFmtId="0" fontId="2" fillId="0" borderId="0" xfId="0" applyFont="1" applyBorder="1" applyAlignment="1">
      <alignment vertical="center"/>
    </xf>
    <xf numFmtId="0" fontId="2" fillId="0" borderId="0" xfId="0" applyFont="1" applyBorder="1" applyAlignment="1">
      <alignment horizontal="center" vertical="center"/>
    </xf>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2" fillId="0" borderId="1" xfId="0" applyFont="1" applyBorder="1" applyAlignment="1">
      <alignment horizontal="right" vertical="center" shrinkToFit="1"/>
    </xf>
    <xf numFmtId="43" fontId="2" fillId="0" borderId="7" xfId="3" applyFont="1" applyBorder="1" applyAlignment="1">
      <alignment horizontal="right" vertical="center" shrinkToFit="1"/>
    </xf>
    <xf numFmtId="43" fontId="2" fillId="2" borderId="1" xfId="3" applyFont="1" applyFill="1" applyBorder="1" applyAlignment="1">
      <alignment horizontal="right" vertical="center" shrinkToFit="1"/>
    </xf>
    <xf numFmtId="43" fontId="2" fillId="2" borderId="7" xfId="3" applyFont="1" applyFill="1" applyBorder="1" applyAlignment="1">
      <alignment horizontal="right" vertical="center" shrinkToFit="1"/>
    </xf>
    <xf numFmtId="0" fontId="2" fillId="0" borderId="0" xfId="0" applyFont="1" applyFill="1" applyAlignment="1">
      <alignment vertical="center" shrinkToFit="1"/>
    </xf>
    <xf numFmtId="0" fontId="4" fillId="0" borderId="0" xfId="0" applyFont="1" applyAlignment="1">
      <alignment vertical="center"/>
    </xf>
    <xf numFmtId="213" fontId="5" fillId="3" borderId="0" xfId="0" applyNumberFormat="1" applyFont="1" applyFill="1" applyAlignment="1">
      <alignment horizontal="right" vertical="center"/>
    </xf>
    <xf numFmtId="49" fontId="5" fillId="3" borderId="0" xfId="0" applyNumberFormat="1" applyFont="1" applyFill="1" applyBorder="1" applyAlignment="1">
      <alignment horizontal="right" vertical="center"/>
    </xf>
    <xf numFmtId="49" fontId="2" fillId="2" borderId="1" xfId="0" applyNumberFormat="1" applyFont="1" applyFill="1" applyBorder="1" applyAlignment="1">
      <alignment horizontal="center" vertical="center" shrinkToFit="1"/>
    </xf>
    <xf numFmtId="0" fontId="5" fillId="2" borderId="7" xfId="4" applyFont="1" applyFill="1" applyBorder="1" applyAlignment="1" applyProtection="1">
      <alignment vertical="center" shrinkToFit="1"/>
    </xf>
    <xf numFmtId="43" fontId="2" fillId="2" borderId="7" xfId="0" applyNumberFormat="1" applyFont="1" applyFill="1" applyBorder="1" applyAlignment="1">
      <alignment horizontal="right" vertical="center" shrinkToFit="1"/>
    </xf>
    <xf numFmtId="43" fontId="2" fillId="2" borderId="1" xfId="0" applyNumberFormat="1" applyFont="1" applyFill="1" applyBorder="1" applyAlignment="1">
      <alignment horizontal="right" vertical="center" shrinkToFit="1"/>
    </xf>
    <xf numFmtId="49" fontId="5" fillId="2" borderId="7" xfId="4" applyNumberFormat="1" applyFont="1" applyFill="1" applyBorder="1" applyAlignment="1" applyProtection="1">
      <alignment horizontal="left" vertical="center" shrinkToFit="1"/>
    </xf>
    <xf numFmtId="0" fontId="2" fillId="2" borderId="7" xfId="0" applyFont="1" applyFill="1" applyBorder="1" applyAlignment="1">
      <alignment vertical="center" shrinkToFit="1"/>
    </xf>
    <xf numFmtId="0" fontId="2" fillId="2" borderId="1" xfId="0" applyFont="1" applyFill="1" applyBorder="1" applyAlignment="1">
      <alignment horizontal="center" vertical="center" shrinkToFit="1"/>
    </xf>
    <xf numFmtId="43" fontId="2" fillId="0" borderId="1" xfId="0" applyNumberFormat="1" applyFont="1" applyFill="1" applyBorder="1" applyAlignment="1">
      <alignment vertical="center" shrinkToFit="1"/>
    </xf>
    <xf numFmtId="43" fontId="2" fillId="0" borderId="1" xfId="132" applyNumberFormat="1" applyFont="1" applyBorder="1" applyAlignment="1">
      <alignment horizontal="right" vertical="center" shrinkToFit="1"/>
    </xf>
    <xf numFmtId="43" fontId="2" fillId="4" borderId="7" xfId="0" applyNumberFormat="1" applyFont="1" applyFill="1" applyBorder="1" applyAlignment="1">
      <alignment horizontal="right" vertical="center" shrinkToFit="1"/>
    </xf>
    <xf numFmtId="0" fontId="2" fillId="2" borderId="0" xfId="0" applyFont="1" applyFill="1" applyBorder="1" applyAlignment="1">
      <alignment vertical="center" shrinkToFit="1"/>
    </xf>
    <xf numFmtId="0" fontId="2" fillId="0" borderId="0" xfId="0" applyFont="1" applyAlignment="1">
      <alignment horizontal="center" vertical="center"/>
    </xf>
    <xf numFmtId="14" fontId="2" fillId="0" borderId="1" xfId="0" applyNumberFormat="1" applyFont="1" applyBorder="1" applyAlignment="1">
      <alignment horizontal="center" vertical="center" shrinkToFit="1"/>
    </xf>
    <xf numFmtId="43" fontId="2" fillId="0" borderId="1" xfId="3" applyFont="1" applyBorder="1" applyAlignment="1">
      <alignment horizontal="center" vertical="center" shrinkToFit="1"/>
    </xf>
    <xf numFmtId="0" fontId="3" fillId="0" borderId="0" xfId="0" applyFont="1" applyAlignment="1">
      <alignment vertical="center" shrinkToFit="1"/>
    </xf>
    <xf numFmtId="0" fontId="6" fillId="0" borderId="0" xfId="0" applyFont="1" applyAlignment="1">
      <alignment vertical="center"/>
    </xf>
    <xf numFmtId="213" fontId="2" fillId="3" borderId="0" xfId="0" applyNumberFormat="1" applyFont="1" applyFill="1" applyBorder="1" applyAlignment="1">
      <alignment horizontal="center" vertical="center"/>
    </xf>
    <xf numFmtId="0" fontId="5" fillId="2" borderId="1" xfId="4" applyFont="1" applyFill="1" applyBorder="1" applyAlignment="1" applyProtection="1">
      <alignment vertical="center" shrinkToFit="1"/>
    </xf>
    <xf numFmtId="49" fontId="2" fillId="2" borderId="1" xfId="0" applyNumberFormat="1" applyFont="1" applyFill="1" applyBorder="1" applyAlignment="1">
      <alignment vertical="center" shrinkToFit="1"/>
    </xf>
    <xf numFmtId="213" fontId="2" fillId="3" borderId="0" xfId="0" applyNumberFormat="1" applyFont="1" applyFill="1" applyAlignment="1">
      <alignment vertical="center"/>
    </xf>
    <xf numFmtId="43" fontId="2" fillId="4" borderId="1" xfId="3" applyFont="1" applyFill="1" applyBorder="1" applyAlignment="1">
      <alignment horizontal="right" vertical="center" shrinkToFit="1"/>
    </xf>
    <xf numFmtId="0" fontId="2" fillId="0" borderId="0" xfId="0" applyNumberFormat="1" applyFont="1" applyAlignment="1">
      <alignment horizontal="center" vertical="center"/>
    </xf>
    <xf numFmtId="0" fontId="2" fillId="3" borderId="0" xfId="0" applyNumberFormat="1" applyFont="1" applyFill="1" applyAlignment="1">
      <alignment horizontal="right" vertical="center"/>
    </xf>
    <xf numFmtId="49" fontId="5" fillId="0" borderId="0" xfId="0" applyNumberFormat="1" applyFont="1" applyFill="1" applyAlignment="1">
      <alignment horizontal="center" vertical="center" wrapText="1"/>
    </xf>
    <xf numFmtId="0" fontId="5" fillId="0" borderId="1" xfId="0" applyFont="1" applyBorder="1" applyAlignment="1">
      <alignment horizontal="left" vertical="center" shrinkToFit="1"/>
    </xf>
    <xf numFmtId="0" fontId="5" fillId="0" borderId="1" xfId="0" applyFont="1" applyBorder="1" applyAlignment="1">
      <alignment horizontal="center" vertical="center" shrinkToFit="1"/>
    </xf>
    <xf numFmtId="0" fontId="5" fillId="0" borderId="1" xfId="0" applyFont="1" applyBorder="1" applyAlignment="1">
      <alignment vertical="center" shrinkToFit="1"/>
    </xf>
    <xf numFmtId="43" fontId="2" fillId="0" borderId="1" xfId="0" applyNumberFormat="1" applyFont="1" applyBorder="1" applyAlignment="1">
      <alignment horizontal="right" vertical="center" shrinkToFit="1"/>
    </xf>
    <xf numFmtId="43" fontId="2" fillId="0" borderId="1" xfId="3" applyFont="1" applyBorder="1" applyAlignment="1">
      <alignment horizontal="left" vertical="center" shrinkToFit="1"/>
    </xf>
    <xf numFmtId="43" fontId="2" fillId="4" borderId="7" xfId="3" applyFont="1" applyFill="1" applyBorder="1" applyAlignment="1">
      <alignment horizontal="center" vertical="center" shrinkToFit="1"/>
    </xf>
    <xf numFmtId="214" fontId="2" fillId="0" borderId="1" xfId="0" applyNumberFormat="1" applyFont="1" applyBorder="1" applyAlignment="1">
      <alignment horizontal="left" vertical="center" shrinkToFit="1"/>
    </xf>
    <xf numFmtId="215" fontId="2" fillId="0" borderId="1" xfId="0" applyNumberFormat="1" applyFont="1" applyBorder="1" applyAlignment="1">
      <alignment horizontal="left" vertical="center" shrinkToFit="1"/>
    </xf>
    <xf numFmtId="43" fontId="2" fillId="2" borderId="1" xfId="3" applyFont="1" applyFill="1" applyBorder="1" applyAlignment="1">
      <alignment vertical="center" shrinkToFit="1"/>
    </xf>
    <xf numFmtId="43" fontId="2" fillId="4" borderId="1" xfId="3" applyFont="1" applyFill="1" applyBorder="1" applyAlignment="1">
      <alignment vertical="center" shrinkToFit="1"/>
    </xf>
    <xf numFmtId="43" fontId="2" fillId="4" borderId="1" xfId="0" applyNumberFormat="1" applyFont="1" applyFill="1" applyBorder="1" applyAlignment="1" applyProtection="1">
      <alignment horizontal="right" vertical="center" shrinkToFit="1"/>
    </xf>
    <xf numFmtId="49" fontId="2" fillId="2" borderId="7" xfId="0" applyNumberFormat="1" applyFont="1" applyFill="1" applyBorder="1" applyAlignment="1">
      <alignment vertical="center" shrinkToFit="1"/>
    </xf>
    <xf numFmtId="0" fontId="5" fillId="3" borderId="7" xfId="0" applyFont="1" applyFill="1" applyBorder="1" applyAlignment="1">
      <alignment horizontal="center" vertical="center" wrapText="1"/>
    </xf>
    <xf numFmtId="43" fontId="2" fillId="0" borderId="1" xfId="3" applyFont="1" applyBorder="1" applyAlignment="1" applyProtection="1">
      <alignment horizontal="right" vertical="center" shrinkToFit="1"/>
    </xf>
    <xf numFmtId="43" fontId="2" fillId="4" borderId="1" xfId="3" applyFont="1" applyFill="1" applyBorder="1" applyAlignment="1" applyProtection="1">
      <alignment horizontal="right" vertical="center" shrinkToFit="1"/>
    </xf>
    <xf numFmtId="0" fontId="7" fillId="0" borderId="0" xfId="0" applyFont="1" applyAlignment="1">
      <alignment vertical="center"/>
    </xf>
    <xf numFmtId="0" fontId="7" fillId="0" borderId="0" xfId="0" applyFont="1" applyBorder="1" applyAlignment="1">
      <alignment vertical="center"/>
    </xf>
    <xf numFmtId="0" fontId="7" fillId="0" borderId="0" xfId="0" applyFont="1" applyAlignment="1">
      <alignment horizontal="center" vertical="center" wrapText="1"/>
    </xf>
    <xf numFmtId="0" fontId="7" fillId="0" borderId="0" xfId="0" applyFont="1" applyBorder="1" applyAlignment="1">
      <alignment horizontal="center" vertical="center" wrapText="1"/>
    </xf>
    <xf numFmtId="0" fontId="7" fillId="0" borderId="0" xfId="0" applyFont="1" applyAlignment="1">
      <alignment vertical="center" shrinkToFit="1"/>
    </xf>
    <xf numFmtId="0" fontId="7" fillId="0" borderId="0" xfId="0" applyFont="1" applyBorder="1" applyAlignment="1">
      <alignment vertical="center" shrinkToFit="1"/>
    </xf>
    <xf numFmtId="43" fontId="2" fillId="2" borderId="1" xfId="0" applyNumberFormat="1" applyFont="1" applyFill="1" applyBorder="1" applyAlignment="1" applyProtection="1">
      <alignment horizontal="right" vertical="center" shrinkToFit="1"/>
    </xf>
    <xf numFmtId="0" fontId="2" fillId="0" borderId="0" xfId="0" applyFont="1" applyFill="1" applyAlignment="1">
      <alignment horizontal="center" vertical="center" wrapText="1"/>
    </xf>
    <xf numFmtId="0" fontId="2" fillId="0" borderId="0" xfId="0" applyFont="1" applyBorder="1" applyAlignment="1">
      <alignment vertical="center" shrinkToFit="1"/>
    </xf>
    <xf numFmtId="43" fontId="2" fillId="2" borderId="0" xfId="3" applyFont="1" applyFill="1" applyBorder="1" applyAlignment="1">
      <alignment vertical="center"/>
    </xf>
    <xf numFmtId="43" fontId="2" fillId="0" borderId="1" xfId="3" applyFont="1" applyFill="1" applyBorder="1" applyAlignment="1">
      <alignment vertical="center" shrinkToFit="1"/>
    </xf>
    <xf numFmtId="0" fontId="3" fillId="0" borderId="0" xfId="0" applyFont="1"/>
    <xf numFmtId="0" fontId="2" fillId="0" borderId="0" xfId="0" applyFont="1" applyAlignment="1">
      <alignment horizontal="center" wrapText="1"/>
    </xf>
    <xf numFmtId="0" fontId="2" fillId="0" borderId="0" xfId="0" applyFont="1" applyAlignment="1">
      <alignment shrinkToFit="1"/>
    </xf>
    <xf numFmtId="0" fontId="2" fillId="0" borderId="0" xfId="0" applyFont="1" applyAlignment="1">
      <alignment horizontal="center"/>
    </xf>
    <xf numFmtId="43" fontId="2" fillId="2" borderId="1" xfId="3" applyFont="1" applyFill="1" applyBorder="1" applyAlignment="1" applyProtection="1">
      <alignment horizontal="right" vertical="center" shrinkToFit="1"/>
    </xf>
    <xf numFmtId="0" fontId="2" fillId="0" borderId="1" xfId="0" applyFont="1" applyFill="1" applyBorder="1" applyAlignment="1">
      <alignment horizontal="left" vertical="center" shrinkToFit="1"/>
    </xf>
    <xf numFmtId="31" fontId="2" fillId="0" borderId="1" xfId="0" applyNumberFormat="1" applyFont="1" applyBorder="1" applyAlignment="1">
      <alignment horizontal="center" vertical="center" shrinkToFit="1"/>
    </xf>
    <xf numFmtId="31" fontId="5" fillId="0" borderId="1" xfId="0" applyNumberFormat="1" applyFont="1" applyBorder="1" applyAlignment="1">
      <alignment horizontal="center" vertical="center" shrinkToFit="1"/>
    </xf>
    <xf numFmtId="43" fontId="2" fillId="0" borderId="1" xfId="3" applyFont="1" applyBorder="1" applyAlignment="1">
      <alignment vertical="center" shrinkToFit="1"/>
    </xf>
    <xf numFmtId="49" fontId="2" fillId="2" borderId="7" xfId="0" applyNumberFormat="1" applyFont="1" applyFill="1" applyBorder="1" applyAlignment="1">
      <alignment horizontal="left" vertical="center" shrinkToFit="1"/>
    </xf>
    <xf numFmtId="0" fontId="2" fillId="2" borderId="1" xfId="0" applyFont="1" applyFill="1" applyBorder="1" applyAlignment="1">
      <alignment horizontal="left" vertical="center" shrinkToFit="1"/>
    </xf>
    <xf numFmtId="0" fontId="5" fillId="3" borderId="0" xfId="0" applyNumberFormat="1" applyFont="1" applyFill="1" applyAlignment="1">
      <alignment horizontal="center" vertical="center"/>
    </xf>
    <xf numFmtId="43" fontId="5" fillId="3" borderId="1" xfId="0" applyNumberFormat="1" applyFont="1" applyFill="1" applyBorder="1" applyAlignment="1">
      <alignment horizontal="center" vertical="center" wrapText="1"/>
    </xf>
    <xf numFmtId="0" fontId="10" fillId="3" borderId="1" xfId="0" applyFont="1" applyFill="1" applyBorder="1" applyAlignment="1">
      <alignment horizontal="center" vertical="center" wrapText="1"/>
    </xf>
    <xf numFmtId="0" fontId="11" fillId="2" borderId="1" xfId="4" applyFont="1" applyFill="1" applyBorder="1" applyAlignment="1" applyProtection="1">
      <alignment vertical="center" shrinkToFit="1"/>
    </xf>
    <xf numFmtId="0" fontId="11" fillId="2" borderId="1" xfId="0" applyFont="1" applyFill="1" applyBorder="1" applyAlignment="1">
      <alignment vertical="center" shrinkToFit="1"/>
    </xf>
    <xf numFmtId="213" fontId="5" fillId="3" borderId="0" xfId="0" applyNumberFormat="1" applyFont="1" applyFill="1" applyAlignment="1">
      <alignment horizontal="center" vertical="center"/>
    </xf>
    <xf numFmtId="43" fontId="2" fillId="5" borderId="1" xfId="3" applyFont="1" applyFill="1" applyBorder="1" applyAlignment="1">
      <alignment horizontal="right" vertical="center" shrinkToFit="1"/>
    </xf>
    <xf numFmtId="0" fontId="12" fillId="0" borderId="0" xfId="0" applyFont="1" applyAlignment="1">
      <alignment horizontal="center" vertical="center"/>
    </xf>
    <xf numFmtId="0" fontId="0" fillId="0" borderId="0" xfId="0" applyAlignment="1">
      <alignment horizontal="center" vertical="center"/>
    </xf>
    <xf numFmtId="0" fontId="0" fillId="0" borderId="0" xfId="0" applyAlignment="1">
      <alignment vertical="center"/>
    </xf>
    <xf numFmtId="216" fontId="0" fillId="0" borderId="0" xfId="0" applyNumberFormat="1" applyAlignment="1">
      <alignment vertical="center"/>
    </xf>
    <xf numFmtId="0" fontId="15" fillId="0" borderId="1" xfId="0" applyFont="1" applyBorder="1" applyAlignment="1">
      <alignment horizontal="center" vertical="center"/>
    </xf>
    <xf numFmtId="216" fontId="15" fillId="0" borderId="1" xfId="0" applyNumberFormat="1" applyFont="1" applyBorder="1" applyAlignment="1">
      <alignment horizontal="center" vertical="center"/>
    </xf>
    <xf numFmtId="0" fontId="0" fillId="0" borderId="1" xfId="0" applyBorder="1" applyAlignment="1">
      <alignment horizontal="center" vertical="center"/>
    </xf>
    <xf numFmtId="0" fontId="0" fillId="0" borderId="1" xfId="0" applyBorder="1" applyAlignment="1">
      <alignment vertical="center"/>
    </xf>
    <xf numFmtId="216" fontId="0" fillId="0" borderId="1" xfId="0" applyNumberFormat="1" applyBorder="1" applyAlignment="1">
      <alignment vertical="center"/>
    </xf>
    <xf numFmtId="0" fontId="2" fillId="3" borderId="0" xfId="0" applyFont="1" applyFill="1" applyAlignment="1">
      <alignment horizontal="right" vertical="center"/>
    </xf>
    <xf numFmtId="0" fontId="2" fillId="0" borderId="0" xfId="0" applyFont="1" applyBorder="1" applyAlignment="1">
      <alignment horizontal="left" vertical="center" shrinkToFit="1"/>
    </xf>
    <xf numFmtId="0" fontId="3" fillId="0" borderId="0" xfId="0" applyFont="1" applyAlignment="1">
      <alignment horizontal="center" vertical="center" wrapText="1"/>
    </xf>
    <xf numFmtId="0" fontId="2" fillId="0" borderId="1" xfId="0" applyFont="1" applyFill="1" applyBorder="1" applyAlignment="1">
      <alignment horizontal="center" vertical="center" shrinkToFit="1"/>
    </xf>
    <xf numFmtId="0" fontId="3" fillId="3" borderId="0" xfId="0" applyFont="1" applyFill="1" applyAlignment="1">
      <alignment vertical="center" wrapText="1"/>
    </xf>
    <xf numFmtId="0" fontId="16" fillId="2" borderId="7" xfId="0" applyFont="1" applyFill="1" applyBorder="1" applyAlignment="1">
      <alignment vertical="center" shrinkToFit="1"/>
    </xf>
    <xf numFmtId="0" fontId="2" fillId="2" borderId="7" xfId="0" applyFont="1" applyFill="1" applyBorder="1" applyAlignment="1" applyProtection="1">
      <alignment vertical="center" shrinkToFit="1"/>
    </xf>
    <xf numFmtId="0" fontId="11" fillId="2" borderId="7" xfId="4" applyFont="1" applyFill="1" applyBorder="1" applyAlignment="1" applyProtection="1">
      <alignment vertical="center" shrinkToFit="1"/>
    </xf>
    <xf numFmtId="0" fontId="2" fillId="2" borderId="7" xfId="4" applyFont="1" applyFill="1" applyBorder="1" applyAlignment="1" applyProtection="1">
      <alignment vertical="center" shrinkToFit="1"/>
    </xf>
    <xf numFmtId="43" fontId="2" fillId="0" borderId="7" xfId="3" applyFont="1" applyFill="1" applyBorder="1" applyAlignment="1">
      <alignment horizontal="right" vertical="center" shrinkToFit="1"/>
    </xf>
    <xf numFmtId="43" fontId="2" fillId="0" borderId="1" xfId="3" applyFont="1" applyFill="1" applyBorder="1" applyAlignment="1">
      <alignment horizontal="right" vertical="center" shrinkToFit="1"/>
    </xf>
    <xf numFmtId="49" fontId="5" fillId="2" borderId="1" xfId="4" applyNumberFormat="1" applyFont="1" applyFill="1" applyBorder="1" applyAlignment="1" applyProtection="1">
      <alignment horizontal="left" vertical="center" shrinkToFit="1"/>
    </xf>
    <xf numFmtId="10" fontId="2" fillId="0" borderId="0" xfId="5" applyNumberFormat="1" applyFont="1" applyAlignment="1">
      <alignment vertical="center"/>
    </xf>
    <xf numFmtId="43" fontId="2" fillId="0" borderId="0" xfId="3" applyFont="1" applyAlignment="1">
      <alignment vertical="center"/>
    </xf>
    <xf numFmtId="10" fontId="2" fillId="3" borderId="0" xfId="5" applyNumberFormat="1" applyFont="1" applyFill="1" applyAlignment="1">
      <alignment horizontal="center" vertical="center"/>
    </xf>
    <xf numFmtId="10" fontId="2" fillId="3" borderId="0" xfId="5" applyNumberFormat="1" applyFont="1" applyFill="1" applyAlignment="1">
      <alignment vertical="center"/>
    </xf>
    <xf numFmtId="10" fontId="2" fillId="0" borderId="1" xfId="5" applyNumberFormat="1" applyFont="1" applyBorder="1" applyAlignment="1">
      <alignment horizontal="center" vertical="center" shrinkToFit="1"/>
    </xf>
    <xf numFmtId="10" fontId="2" fillId="2" borderId="0" xfId="5" applyNumberFormat="1" applyFont="1" applyFill="1" applyAlignment="1" applyProtection="1">
      <alignment vertical="center"/>
    </xf>
    <xf numFmtId="10" fontId="2" fillId="0" borderId="0" xfId="5" applyNumberFormat="1" applyFont="1" applyAlignment="1">
      <alignment horizontal="center" vertical="center"/>
    </xf>
    <xf numFmtId="43" fontId="3" fillId="0" borderId="0" xfId="3" applyFont="1" applyAlignment="1">
      <alignment vertical="center"/>
    </xf>
    <xf numFmtId="0" fontId="8" fillId="0" borderId="0" xfId="0" applyFont="1" applyAlignment="1">
      <alignment horizontal="center" vertical="center" wrapText="1"/>
    </xf>
    <xf numFmtId="43" fontId="2" fillId="0" borderId="0" xfId="3" applyFont="1" applyAlignment="1">
      <alignment vertical="center" shrinkToFit="1"/>
    </xf>
    <xf numFmtId="43" fontId="2" fillId="2" borderId="0" xfId="3" applyFont="1" applyFill="1" applyAlignment="1">
      <alignment vertical="center"/>
    </xf>
    <xf numFmtId="0" fontId="2" fillId="0" borderId="0" xfId="0" applyNumberFormat="1" applyFont="1" applyBorder="1" applyAlignment="1">
      <alignment horizontal="center" vertical="center"/>
    </xf>
    <xf numFmtId="0" fontId="2" fillId="0" borderId="5" xfId="0" applyFont="1" applyBorder="1" applyAlignment="1">
      <alignment vertical="center" shrinkToFit="1"/>
    </xf>
    <xf numFmtId="0" fontId="2" fillId="0" borderId="0" xfId="0" applyFont="1" applyFill="1" applyAlignment="1">
      <alignment vertical="center"/>
    </xf>
    <xf numFmtId="216" fontId="2" fillId="3" borderId="0" xfId="0" applyNumberFormat="1" applyFont="1" applyFill="1" applyBorder="1" applyAlignment="1">
      <alignment horizontal="center" vertical="center" wrapText="1"/>
    </xf>
    <xf numFmtId="0" fontId="7" fillId="0" borderId="10" xfId="0" applyFont="1" applyBorder="1" applyAlignment="1">
      <alignment horizontal="center" vertical="center" wrapText="1"/>
    </xf>
    <xf numFmtId="0" fontId="7" fillId="0" borderId="8" xfId="0" applyFont="1" applyBorder="1" applyAlignment="1">
      <alignment horizontal="center" vertical="center" wrapText="1"/>
    </xf>
    <xf numFmtId="0" fontId="7" fillId="0" borderId="11" xfId="0" applyFont="1" applyBorder="1" applyAlignment="1">
      <alignment horizontal="center" vertical="center" shrinkToFit="1"/>
    </xf>
    <xf numFmtId="0" fontId="7" fillId="0" borderId="2" xfId="0" applyFont="1" applyBorder="1" applyAlignment="1">
      <alignment horizontal="center" vertical="center" shrinkToFit="1"/>
    </xf>
    <xf numFmtId="0" fontId="5" fillId="2" borderId="1" xfId="4" applyFont="1" applyFill="1" applyBorder="1" applyAlignment="1" applyProtection="1">
      <alignment horizontal="left" vertical="center" shrinkToFit="1"/>
    </xf>
    <xf numFmtId="0" fontId="5" fillId="2" borderId="7" xfId="4" applyFont="1" applyFill="1" applyBorder="1" applyAlignment="1" applyProtection="1">
      <alignment horizontal="left" vertical="center" shrinkToFit="1"/>
    </xf>
    <xf numFmtId="43" fontId="2" fillId="2" borderId="7" xfId="3" applyFont="1" applyFill="1" applyBorder="1" applyAlignment="1">
      <alignment horizontal="center" vertical="center" shrinkToFit="1"/>
    </xf>
    <xf numFmtId="9" fontId="2" fillId="0" borderId="0" xfId="5" applyFont="1"/>
    <xf numFmtId="9" fontId="2" fillId="3" borderId="0" xfId="5" applyFont="1" applyFill="1" applyAlignment="1">
      <alignment horizontal="center" vertical="center"/>
    </xf>
    <xf numFmtId="9" fontId="2" fillId="3" borderId="0" xfId="5" applyFont="1" applyFill="1" applyAlignment="1">
      <alignment vertical="center"/>
    </xf>
    <xf numFmtId="49" fontId="5" fillId="0" borderId="1" xfId="0" applyNumberFormat="1" applyFont="1" applyBorder="1" applyAlignment="1">
      <alignment horizontal="left" vertical="center" shrinkToFit="1"/>
    </xf>
    <xf numFmtId="49" fontId="5" fillId="0" borderId="4" xfId="0" applyNumberFormat="1" applyFont="1" applyBorder="1" applyAlignment="1">
      <alignment horizontal="left" vertical="center" shrinkToFit="1"/>
    </xf>
    <xf numFmtId="9" fontId="5" fillId="0" borderId="4" xfId="5" applyFont="1" applyBorder="1" applyAlignment="1">
      <alignment horizontal="left" vertical="center" shrinkToFit="1"/>
    </xf>
    <xf numFmtId="9" fontId="5" fillId="0" borderId="1" xfId="5" applyFont="1" applyBorder="1" applyAlignment="1">
      <alignment horizontal="left" vertical="center" shrinkToFit="1"/>
    </xf>
    <xf numFmtId="9" fontId="2" fillId="0" borderId="1" xfId="5" applyFont="1" applyBorder="1" applyAlignment="1">
      <alignment horizontal="left" vertical="center" shrinkToFit="1"/>
    </xf>
    <xf numFmtId="9" fontId="2" fillId="2" borderId="0" xfId="5" applyFont="1" applyFill="1" applyAlignment="1">
      <alignment vertical="center"/>
    </xf>
    <xf numFmtId="9" fontId="2" fillId="2" borderId="0" xfId="5" applyFont="1" applyFill="1" applyBorder="1" applyAlignment="1">
      <alignment vertical="center"/>
    </xf>
    <xf numFmtId="216" fontId="2" fillId="3" borderId="0" xfId="0" applyNumberFormat="1" applyFont="1" applyFill="1" applyAlignment="1">
      <alignment vertical="center"/>
    </xf>
    <xf numFmtId="49" fontId="5" fillId="0" borderId="4" xfId="0" applyNumberFormat="1" applyFont="1" applyBorder="1" applyAlignment="1">
      <alignment horizontal="center" vertical="center" shrinkToFit="1"/>
    </xf>
    <xf numFmtId="179" fontId="2" fillId="0" borderId="1" xfId="3" applyNumberFormat="1" applyFont="1" applyBorder="1" applyAlignment="1">
      <alignment horizontal="right" vertical="center" shrinkToFit="1"/>
    </xf>
    <xf numFmtId="43" fontId="2" fillId="2" borderId="1" xfId="0" applyNumberFormat="1" applyFont="1" applyFill="1" applyBorder="1" applyAlignment="1">
      <alignment vertical="center" shrinkToFit="1"/>
    </xf>
    <xf numFmtId="43" fontId="2" fillId="0" borderId="1" xfId="3" applyFont="1" applyFill="1" applyBorder="1" applyAlignment="1">
      <alignment horizontal="left" vertical="center" shrinkToFit="1"/>
    </xf>
    <xf numFmtId="0" fontId="2" fillId="0" borderId="0" xfId="0" applyFont="1" applyFill="1" applyAlignment="1">
      <alignment horizontal="center" vertical="center"/>
    </xf>
    <xf numFmtId="217" fontId="2" fillId="0" borderId="0" xfId="0" applyNumberFormat="1" applyFont="1" applyAlignment="1">
      <alignment vertical="center"/>
    </xf>
    <xf numFmtId="216" fontId="2" fillId="0" borderId="0" xfId="0" applyNumberFormat="1" applyFont="1" applyAlignment="1">
      <alignment vertical="center"/>
    </xf>
    <xf numFmtId="217" fontId="2" fillId="3" borderId="0" xfId="0" applyNumberFormat="1" applyFont="1" applyFill="1" applyAlignment="1">
      <alignment horizontal="center" vertical="center"/>
    </xf>
    <xf numFmtId="217" fontId="2" fillId="3" borderId="0" xfId="0" applyNumberFormat="1" applyFont="1" applyFill="1" applyAlignment="1">
      <alignment vertical="center"/>
    </xf>
    <xf numFmtId="49" fontId="2" fillId="0" borderId="1" xfId="0" applyNumberFormat="1" applyFont="1" applyBorder="1" applyAlignment="1">
      <alignment horizontal="left" vertical="center" shrinkToFit="1"/>
    </xf>
    <xf numFmtId="217" fontId="2" fillId="0" borderId="4" xfId="0" applyNumberFormat="1" applyFont="1" applyBorder="1" applyAlignment="1">
      <alignment horizontal="center" vertical="center" shrinkToFit="1"/>
    </xf>
    <xf numFmtId="49" fontId="2" fillId="0" borderId="4" xfId="0" applyNumberFormat="1" applyFont="1" applyBorder="1" applyAlignment="1">
      <alignment horizontal="center" vertical="center" shrinkToFit="1"/>
    </xf>
    <xf numFmtId="217" fontId="2" fillId="0" borderId="1" xfId="0" applyNumberFormat="1" applyFont="1" applyBorder="1" applyAlignment="1">
      <alignment horizontal="center" vertical="center" shrinkToFit="1"/>
    </xf>
    <xf numFmtId="217" fontId="2" fillId="2" borderId="0" xfId="0" applyNumberFormat="1" applyFont="1" applyFill="1" applyAlignment="1">
      <alignment vertical="center"/>
    </xf>
    <xf numFmtId="217" fontId="2" fillId="2" borderId="0" xfId="0" applyNumberFormat="1" applyFont="1" applyFill="1" applyBorder="1" applyAlignment="1">
      <alignment vertical="center"/>
    </xf>
    <xf numFmtId="216" fontId="2" fillId="0" borderId="0" xfId="0" applyNumberFormat="1" applyFont="1" applyAlignment="1">
      <alignment horizontal="center" vertical="center"/>
    </xf>
    <xf numFmtId="216" fontId="5" fillId="3" borderId="1" xfId="0" applyNumberFormat="1" applyFont="1" applyFill="1" applyBorder="1" applyAlignment="1">
      <alignment horizontal="center" vertical="center" wrapText="1"/>
    </xf>
    <xf numFmtId="14" fontId="5" fillId="0" borderId="0" xfId="0" applyNumberFormat="1" applyFont="1" applyFill="1" applyAlignment="1">
      <alignment horizontal="center" vertical="center" wrapText="1"/>
    </xf>
    <xf numFmtId="49" fontId="2" fillId="0" borderId="0" xfId="0" applyNumberFormat="1" applyFont="1" applyAlignment="1">
      <alignment horizontal="center" vertical="center" shrinkToFit="1"/>
    </xf>
    <xf numFmtId="0" fontId="2" fillId="0" borderId="0" xfId="132" applyFont="1" applyAlignment="1">
      <alignment vertical="center"/>
    </xf>
    <xf numFmtId="0" fontId="2" fillId="3" borderId="0" xfId="132" applyFont="1" applyFill="1" applyAlignment="1">
      <alignment vertical="center"/>
    </xf>
    <xf numFmtId="49" fontId="2" fillId="0" borderId="1" xfId="0" applyNumberFormat="1" applyFont="1" applyBorder="1" applyAlignment="1">
      <alignment horizontal="center" vertical="center" shrinkToFit="1"/>
    </xf>
    <xf numFmtId="49" fontId="8" fillId="0" borderId="0" xfId="0" applyNumberFormat="1" applyFont="1" applyFill="1" applyAlignment="1">
      <alignment horizontal="center" vertical="center" wrapText="1"/>
    </xf>
    <xf numFmtId="43" fontId="5" fillId="3" borderId="1" xfId="132" applyNumberFormat="1" applyFont="1" applyFill="1" applyBorder="1" applyAlignment="1">
      <alignment horizontal="center" vertical="center" wrapText="1"/>
    </xf>
    <xf numFmtId="0" fontId="2" fillId="2" borderId="0" xfId="0" applyFont="1" applyFill="1" applyAlignment="1">
      <alignment vertical="center" shrinkToFit="1"/>
    </xf>
    <xf numFmtId="49" fontId="2" fillId="0" borderId="4" xfId="0" applyNumberFormat="1" applyFont="1" applyBorder="1" applyAlignment="1">
      <alignment horizontal="left" vertical="center" shrinkToFit="1"/>
    </xf>
    <xf numFmtId="0" fontId="2" fillId="0" borderId="0" xfId="132" applyFont="1" applyAlignment="1">
      <alignment horizontal="center" vertical="center"/>
    </xf>
    <xf numFmtId="9" fontId="5" fillId="0" borderId="0" xfId="5" applyFont="1" applyFill="1" applyAlignment="1">
      <alignment horizontal="center" vertical="center" wrapText="1"/>
    </xf>
    <xf numFmtId="9" fontId="2" fillId="0" borderId="0" xfId="5" applyFont="1" applyAlignment="1">
      <alignment vertical="center"/>
    </xf>
    <xf numFmtId="9" fontId="3" fillId="0" borderId="0" xfId="5" applyFont="1" applyAlignment="1">
      <alignment vertical="center"/>
    </xf>
    <xf numFmtId="9" fontId="2" fillId="0" borderId="0" xfId="5" applyFont="1" applyAlignment="1">
      <alignment horizontal="center" vertical="center" shrinkToFit="1"/>
    </xf>
    <xf numFmtId="9" fontId="2" fillId="0" borderId="0" xfId="5" applyFont="1" applyAlignment="1">
      <alignment vertical="center" shrinkToFit="1"/>
    </xf>
    <xf numFmtId="0" fontId="2" fillId="0" borderId="1" xfId="0" applyFont="1" applyFill="1" applyBorder="1" applyAlignment="1">
      <alignment vertical="center" shrinkToFit="1"/>
    </xf>
    <xf numFmtId="0" fontId="5" fillId="0" borderId="0" xfId="0" applyFont="1" applyAlignment="1">
      <alignment vertical="center" shrinkToFit="1"/>
    </xf>
    <xf numFmtId="43" fontId="2" fillId="0" borderId="0" xfId="3" applyFont="1" applyFill="1" applyAlignment="1">
      <alignment vertical="center"/>
    </xf>
    <xf numFmtId="43" fontId="2" fillId="3" borderId="0" xfId="3" applyFont="1" applyFill="1" applyAlignment="1">
      <alignment horizontal="center" vertical="center"/>
    </xf>
    <xf numFmtId="43" fontId="2" fillId="3" borderId="0" xfId="3" applyFont="1" applyFill="1" applyBorder="1" applyAlignment="1">
      <alignment horizontal="center" vertical="center" wrapText="1"/>
    </xf>
    <xf numFmtId="43" fontId="2" fillId="2" borderId="0" xfId="3" applyFont="1" applyFill="1" applyAlignment="1" applyProtection="1">
      <alignment vertical="center"/>
    </xf>
    <xf numFmtId="0" fontId="2" fillId="0" borderId="0" xfId="0" applyFont="1" applyAlignment="1">
      <alignment horizontal="right" vertical="center"/>
    </xf>
    <xf numFmtId="43" fontId="2" fillId="0" borderId="0" xfId="3" applyFont="1" applyFill="1" applyAlignment="1">
      <alignment horizontal="center" vertical="center"/>
    </xf>
    <xf numFmtId="43" fontId="2" fillId="0" borderId="1" xfId="0" applyNumberFormat="1" applyFont="1" applyFill="1" applyBorder="1" applyAlignment="1">
      <alignment horizontal="right" vertical="center" shrinkToFit="1"/>
    </xf>
    <xf numFmtId="43" fontId="2" fillId="4" borderId="1" xfId="0" applyNumberFormat="1" applyFont="1" applyFill="1" applyBorder="1" applyAlignment="1">
      <alignment horizontal="right" vertical="center" shrinkToFit="1"/>
    </xf>
    <xf numFmtId="43" fontId="2" fillId="6" borderId="0" xfId="3" applyFont="1" applyFill="1" applyAlignment="1">
      <alignment vertical="center" shrinkToFit="1"/>
    </xf>
    <xf numFmtId="209" fontId="18" fillId="0" borderId="0" xfId="0" applyNumberFormat="1" applyFont="1" applyFill="1" applyAlignment="1">
      <alignment vertical="center"/>
    </xf>
    <xf numFmtId="216" fontId="18" fillId="0" borderId="0" xfId="0" applyNumberFormat="1" applyFont="1" applyFill="1" applyAlignment="1">
      <alignment vertical="center"/>
    </xf>
    <xf numFmtId="216" fontId="1" fillId="0" borderId="4" xfId="0" applyNumberFormat="1" applyFont="1" applyFill="1" applyBorder="1" applyAlignment="1">
      <alignment horizontal="center" vertical="center" wrapText="1"/>
    </xf>
    <xf numFmtId="200" fontId="19" fillId="0" borderId="1" xfId="0" applyNumberFormat="1" applyFont="1" applyFill="1" applyBorder="1" applyAlignment="1">
      <alignment horizontal="center" vertical="center"/>
    </xf>
    <xf numFmtId="216" fontId="19" fillId="0" borderId="1" xfId="0" applyNumberFormat="1" applyFont="1" applyFill="1" applyBorder="1" applyAlignment="1" applyProtection="1">
      <alignment vertical="center"/>
      <protection locked="0"/>
    </xf>
    <xf numFmtId="209" fontId="19" fillId="0" borderId="1" xfId="0" applyNumberFormat="1" applyFont="1" applyFill="1" applyBorder="1" applyAlignment="1" applyProtection="1">
      <alignment vertical="center"/>
      <protection locked="0"/>
    </xf>
    <xf numFmtId="209" fontId="19" fillId="0" borderId="0" xfId="0" applyNumberFormat="1" applyFont="1" applyFill="1" applyAlignment="1">
      <alignment vertical="center"/>
    </xf>
    <xf numFmtId="216" fontId="19" fillId="0" borderId="0" xfId="0" applyNumberFormat="1" applyFont="1" applyFill="1" applyAlignment="1">
      <alignment vertical="center"/>
    </xf>
    <xf numFmtId="0" fontId="2" fillId="2" borderId="0" xfId="0" applyFont="1" applyFill="1" applyBorder="1" applyAlignment="1" applyProtection="1">
      <alignment vertical="center"/>
    </xf>
    <xf numFmtId="43" fontId="2" fillId="2" borderId="8" xfId="3" applyFont="1" applyFill="1" applyBorder="1" applyAlignment="1">
      <alignment horizontal="center" vertical="center"/>
    </xf>
    <xf numFmtId="0" fontId="21" fillId="0" borderId="0" xfId="4" applyFont="1" applyAlignment="1" applyProtection="1">
      <alignment vertical="center"/>
    </xf>
    <xf numFmtId="216" fontId="1" fillId="0" borderId="0" xfId="0" applyNumberFormat="1" applyFont="1" applyFill="1" applyAlignment="1">
      <alignment horizontal="center" vertical="center" wrapText="1"/>
    </xf>
    <xf numFmtId="0" fontId="3" fillId="0" borderId="0" xfId="0" applyFont="1" applyAlignment="1" applyProtection="1">
      <alignment vertical="center"/>
    </xf>
    <xf numFmtId="0" fontId="2" fillId="0" borderId="0" xfId="0" applyFont="1" applyAlignment="1" applyProtection="1">
      <alignment horizontal="center" vertical="center" wrapText="1"/>
    </xf>
    <xf numFmtId="0" fontId="2" fillId="0" borderId="0" xfId="0" applyFont="1" applyAlignment="1" applyProtection="1">
      <alignment vertical="center" shrinkToFit="1"/>
    </xf>
    <xf numFmtId="0" fontId="2" fillId="0" borderId="0" xfId="0" applyFont="1" applyAlignment="1" applyProtection="1">
      <alignment vertical="center"/>
    </xf>
    <xf numFmtId="213" fontId="2" fillId="3" borderId="0" xfId="0" applyNumberFormat="1" applyFont="1" applyFill="1" applyAlignment="1" applyProtection="1">
      <alignment horizontal="center" vertical="center"/>
    </xf>
    <xf numFmtId="0" fontId="2" fillId="3" borderId="0" xfId="0" applyNumberFormat="1" applyFont="1" applyFill="1" applyAlignment="1" applyProtection="1">
      <alignment horizontal="center" vertical="center"/>
    </xf>
    <xf numFmtId="213" fontId="2" fillId="3" borderId="0" xfId="0" applyNumberFormat="1" applyFont="1" applyFill="1" applyAlignment="1" applyProtection="1">
      <alignment vertical="center"/>
    </xf>
    <xf numFmtId="0" fontId="2" fillId="3" borderId="0" xfId="0" applyFont="1" applyFill="1" applyAlignment="1" applyProtection="1">
      <alignment vertical="center"/>
    </xf>
    <xf numFmtId="0" fontId="2" fillId="0" borderId="1" xfId="0" applyFont="1" applyBorder="1" applyAlignment="1" applyProtection="1">
      <alignment horizontal="center" vertical="center" shrinkToFit="1"/>
    </xf>
    <xf numFmtId="0" fontId="5" fillId="0" borderId="1" xfId="0" applyFont="1" applyBorder="1" applyAlignment="1" applyProtection="1">
      <alignment horizontal="left" vertical="center" shrinkToFit="1"/>
    </xf>
    <xf numFmtId="0" fontId="5" fillId="0" borderId="1" xfId="0" applyFont="1" applyBorder="1" applyAlignment="1" applyProtection="1">
      <alignment horizontal="center" vertical="center" shrinkToFit="1"/>
    </xf>
    <xf numFmtId="43" fontId="2" fillId="0" borderId="1" xfId="3" applyFont="1" applyBorder="1" applyAlignment="1" applyProtection="1">
      <alignment horizontal="center" vertical="center" shrinkToFit="1"/>
    </xf>
    <xf numFmtId="0" fontId="2" fillId="0" borderId="1" xfId="0" applyFont="1" applyBorder="1" applyAlignment="1" applyProtection="1">
      <alignment horizontal="left" vertical="center" shrinkToFit="1"/>
    </xf>
    <xf numFmtId="0" fontId="2" fillId="0" borderId="0" xfId="0" applyFont="1" applyAlignment="1" applyProtection="1">
      <alignment horizontal="center" vertical="center"/>
    </xf>
    <xf numFmtId="0" fontId="1" fillId="0" borderId="0" xfId="0" applyFont="1" applyAlignment="1" applyProtection="1">
      <alignment vertical="center"/>
    </xf>
    <xf numFmtId="0" fontId="2" fillId="0" borderId="1" xfId="0" applyFont="1" applyBorder="1" applyAlignment="1" applyProtection="1">
      <alignment vertical="center" shrinkToFit="1"/>
    </xf>
    <xf numFmtId="0" fontId="2" fillId="2" borderId="1" xfId="0" applyFont="1" applyFill="1" applyBorder="1" applyAlignment="1" applyProtection="1">
      <alignment vertical="center" shrinkToFit="1"/>
    </xf>
    <xf numFmtId="0" fontId="16" fillId="3" borderId="0" xfId="0" applyFont="1" applyFill="1" applyBorder="1" applyAlignment="1">
      <alignment horizontal="right" vertical="center"/>
    </xf>
    <xf numFmtId="49" fontId="2" fillId="2" borderId="5" xfId="0" applyNumberFormat="1" applyFont="1" applyFill="1" applyBorder="1" applyAlignment="1">
      <alignment horizontal="center" vertical="center" shrinkToFit="1"/>
    </xf>
    <xf numFmtId="0" fontId="11" fillId="2" borderId="1" xfId="0" applyFont="1" applyFill="1" applyBorder="1" applyAlignment="1">
      <alignment horizontal="center" vertical="center" shrinkToFit="1"/>
    </xf>
    <xf numFmtId="0" fontId="11" fillId="2" borderId="0" xfId="0" applyFont="1" applyFill="1" applyBorder="1" applyAlignment="1">
      <alignment horizontal="center" vertical="center" shrinkToFit="1"/>
    </xf>
    <xf numFmtId="43" fontId="2" fillId="2" borderId="0" xfId="3" applyFont="1" applyFill="1" applyBorder="1" applyAlignment="1">
      <alignment horizontal="right" vertical="center" shrinkToFit="1"/>
    </xf>
    <xf numFmtId="43" fontId="2" fillId="2" borderId="8" xfId="3" applyFont="1" applyFill="1" applyBorder="1" applyAlignment="1">
      <alignment horizontal="right" vertical="center" shrinkToFit="1"/>
    </xf>
    <xf numFmtId="0" fontId="22" fillId="0" borderId="0" xfId="0" applyFont="1" applyAlignment="1">
      <alignment vertical="center"/>
    </xf>
    <xf numFmtId="0" fontId="2" fillId="0" borderId="0" xfId="0" applyFont="1" applyAlignment="1"/>
    <xf numFmtId="0" fontId="2" fillId="0" borderId="0" xfId="131" applyFont="1" applyAlignment="1" applyProtection="1">
      <alignment horizontal="right"/>
      <protection hidden="1"/>
    </xf>
    <xf numFmtId="0" fontId="2" fillId="0" borderId="0" xfId="131" applyFont="1" applyAlignment="1" applyProtection="1">
      <alignment horizontal="right" vertical="center"/>
      <protection hidden="1"/>
    </xf>
    <xf numFmtId="0" fontId="5" fillId="0" borderId="0" xfId="0" applyFont="1" applyAlignment="1">
      <alignment horizontal="center" vertical="center"/>
    </xf>
    <xf numFmtId="0" fontId="2" fillId="2" borderId="1" xfId="0" applyFont="1" applyFill="1" applyBorder="1" applyAlignment="1">
      <alignment horizontal="center" vertical="center"/>
    </xf>
    <xf numFmtId="0" fontId="5" fillId="2" borderId="7" xfId="4" applyFont="1" applyFill="1" applyBorder="1" applyAlignment="1" applyProtection="1">
      <alignment horizontal="left" vertical="center"/>
    </xf>
    <xf numFmtId="43" fontId="2" fillId="2" borderId="7" xfId="3" applyFont="1" applyFill="1" applyBorder="1" applyAlignment="1">
      <alignment horizontal="right" vertical="center"/>
    </xf>
    <xf numFmtId="43" fontId="2" fillId="2" borderId="1" xfId="3" applyFont="1" applyFill="1" applyBorder="1" applyAlignment="1">
      <alignment horizontal="right" vertical="center"/>
    </xf>
    <xf numFmtId="0" fontId="5" fillId="2" borderId="7" xfId="4" applyFont="1" applyFill="1" applyBorder="1" applyAlignment="1" applyProtection="1">
      <alignment horizontal="left" vertical="center" indent="1"/>
    </xf>
    <xf numFmtId="0" fontId="5" fillId="2" borderId="1" xfId="4" applyFont="1" applyFill="1" applyBorder="1" applyAlignment="1" applyProtection="1">
      <alignment horizontal="left" vertical="center" indent="1"/>
    </xf>
    <xf numFmtId="0" fontId="5" fillId="2" borderId="1" xfId="0" applyFont="1" applyFill="1" applyBorder="1" applyAlignment="1">
      <alignment horizontal="left" vertical="center"/>
    </xf>
    <xf numFmtId="0" fontId="16" fillId="2" borderId="7" xfId="4" applyFont="1" applyFill="1" applyBorder="1" applyAlignment="1" applyProtection="1">
      <alignment horizontal="left" vertical="center" indent="1"/>
    </xf>
    <xf numFmtId="0" fontId="16" fillId="2" borderId="7" xfId="0" applyFont="1" applyFill="1" applyBorder="1" applyAlignment="1">
      <alignment horizontal="left" vertical="center"/>
    </xf>
    <xf numFmtId="0" fontId="2" fillId="2" borderId="0" xfId="0" applyFont="1" applyFill="1" applyAlignment="1"/>
    <xf numFmtId="200" fontId="2" fillId="2" borderId="0" xfId="131" applyNumberFormat="1" applyFont="1" applyFill="1" applyAlignment="1" applyProtection="1">
      <alignment horizontal="left"/>
      <protection hidden="1"/>
    </xf>
    <xf numFmtId="0" fontId="2" fillId="2" borderId="0" xfId="131" applyFont="1" applyFill="1" applyProtection="1">
      <protection hidden="1"/>
    </xf>
    <xf numFmtId="215" fontId="2" fillId="0" borderId="0" xfId="3" applyNumberFormat="1" applyFont="1" applyFill="1" applyBorder="1" applyAlignment="1" applyProtection="1">
      <alignment horizontal="center"/>
      <protection hidden="1"/>
    </xf>
    <xf numFmtId="200" fontId="2" fillId="2" borderId="0" xfId="131" applyNumberFormat="1" applyFont="1" applyFill="1" applyAlignment="1" applyProtection="1">
      <alignment horizontal="left" vertical="center"/>
      <protection hidden="1"/>
    </xf>
    <xf numFmtId="0" fontId="2" fillId="2" borderId="0" xfId="131" applyFont="1" applyFill="1" applyAlignment="1" applyProtection="1">
      <alignment vertical="center"/>
      <protection hidden="1"/>
    </xf>
    <xf numFmtId="215" fontId="2" fillId="2" borderId="0" xfId="131" applyNumberFormat="1" applyFont="1" applyFill="1" applyAlignment="1" applyProtection="1">
      <alignment horizontal="left" vertical="center"/>
      <protection hidden="1"/>
    </xf>
    <xf numFmtId="215" fontId="2" fillId="2" borderId="0" xfId="3" applyNumberFormat="1" applyFont="1" applyFill="1" applyBorder="1" applyAlignment="1" applyProtection="1">
      <alignment horizontal="left" vertical="center"/>
      <protection hidden="1"/>
    </xf>
    <xf numFmtId="215" fontId="2" fillId="2" borderId="0" xfId="3" applyNumberFormat="1" applyFont="1" applyFill="1" applyBorder="1" applyAlignment="1" applyProtection="1">
      <alignment horizontal="center" vertical="center"/>
      <protection hidden="1"/>
    </xf>
    <xf numFmtId="215" fontId="2" fillId="0" borderId="0" xfId="3" applyNumberFormat="1" applyFont="1" applyFill="1" applyBorder="1" applyAlignment="1" applyProtection="1">
      <alignment horizontal="center" vertical="center"/>
      <protection hidden="1"/>
    </xf>
    <xf numFmtId="181" fontId="23" fillId="0" borderId="0" xfId="115" applyNumberFormat="1" applyFont="1" applyAlignment="1" applyProtection="1">
      <alignment horizontal="left" vertical="center"/>
      <protection locked="0"/>
    </xf>
    <xf numFmtId="181" fontId="2" fillId="0" borderId="0" xfId="115" applyNumberFormat="1" applyAlignment="1" applyProtection="1">
      <alignment horizontal="left" vertical="center"/>
      <protection locked="0"/>
    </xf>
    <xf numFmtId="181" fontId="2" fillId="0" borderId="0" xfId="115" applyNumberFormat="1" applyAlignment="1" applyProtection="1">
      <alignment horizontal="center" vertical="center"/>
      <protection locked="0"/>
    </xf>
    <xf numFmtId="0" fontId="0" fillId="0" borderId="0" xfId="0" applyFill="1" applyBorder="1"/>
    <xf numFmtId="181" fontId="5" fillId="7" borderId="0" xfId="115" applyNumberFormat="1" applyFont="1" applyFill="1" applyAlignment="1" applyProtection="1">
      <alignment vertical="center"/>
      <protection locked="0"/>
    </xf>
    <xf numFmtId="181" fontId="2" fillId="7" borderId="2" xfId="115" applyNumberFormat="1" applyFill="1" applyBorder="1" applyAlignment="1" applyProtection="1">
      <alignment vertical="center"/>
      <protection locked="0"/>
    </xf>
    <xf numFmtId="181" fontId="2" fillId="7" borderId="0" xfId="115" applyNumberFormat="1" applyFill="1" applyAlignment="1" applyProtection="1">
      <alignment horizontal="right" vertical="center"/>
      <protection locked="0"/>
    </xf>
    <xf numFmtId="181" fontId="3" fillId="7" borderId="0" xfId="115" applyNumberFormat="1" applyFont="1" applyFill="1" applyAlignment="1" applyProtection="1">
      <alignment horizontal="left" vertical="center"/>
      <protection locked="0"/>
    </xf>
    <xf numFmtId="181" fontId="2" fillId="7" borderId="0" xfId="115" applyNumberFormat="1" applyFill="1" applyAlignment="1" applyProtection="1">
      <alignment horizontal="left" vertical="center"/>
      <protection locked="0"/>
    </xf>
    <xf numFmtId="218" fontId="2" fillId="7" borderId="0" xfId="115" applyNumberFormat="1" applyFill="1" applyAlignment="1" applyProtection="1">
      <alignment horizontal="left" vertical="center"/>
      <protection locked="0"/>
    </xf>
    <xf numFmtId="181" fontId="1" fillId="7" borderId="1" xfId="115" applyNumberFormat="1" applyFont="1" applyFill="1" applyBorder="1" applyAlignment="1" applyProtection="1">
      <alignment horizontal="center" vertical="center"/>
      <protection locked="0"/>
    </xf>
    <xf numFmtId="181" fontId="1" fillId="7" borderId="7" xfId="115" applyNumberFormat="1" applyFont="1" applyFill="1" applyBorder="1" applyAlignment="1" applyProtection="1">
      <alignment horizontal="center" vertical="center"/>
      <protection locked="0"/>
    </xf>
    <xf numFmtId="181" fontId="1" fillId="7" borderId="5" xfId="115" applyNumberFormat="1" applyFont="1" applyFill="1" applyBorder="1" applyAlignment="1" applyProtection="1">
      <alignment horizontal="center" vertical="center"/>
      <protection locked="0"/>
    </xf>
    <xf numFmtId="181" fontId="1" fillId="7" borderId="14" xfId="115" applyNumberFormat="1" applyFont="1" applyFill="1" applyBorder="1" applyAlignment="1" applyProtection="1">
      <alignment horizontal="center" vertical="center"/>
      <protection locked="0"/>
    </xf>
    <xf numFmtId="181" fontId="2" fillId="8" borderId="1" xfId="90" applyNumberFormat="1" applyFont="1" applyFill="1" applyBorder="1" applyAlignment="1" applyProtection="1">
      <alignment vertical="center"/>
      <protection locked="0"/>
    </xf>
    <xf numFmtId="218" fontId="2" fillId="8" borderId="7" xfId="115" applyNumberFormat="1" applyFill="1" applyBorder="1" applyAlignment="1" applyProtection="1">
      <alignment horizontal="center" vertical="center"/>
      <protection locked="0"/>
    </xf>
    <xf numFmtId="216" fontId="2" fillId="8" borderId="4" xfId="115" applyNumberFormat="1" applyFill="1" applyBorder="1" applyAlignment="1" applyProtection="1">
      <alignment horizontal="right" vertical="center"/>
      <protection locked="0"/>
    </xf>
    <xf numFmtId="216" fontId="2" fillId="8" borderId="11" xfId="115" applyNumberFormat="1" applyFill="1" applyBorder="1" applyAlignment="1" applyProtection="1">
      <alignment horizontal="right" vertical="center"/>
      <protection locked="0"/>
    </xf>
    <xf numFmtId="216" fontId="2" fillId="8" borderId="14" xfId="115" applyNumberFormat="1" applyFill="1" applyBorder="1" applyAlignment="1" applyProtection="1">
      <alignment horizontal="left" vertical="center"/>
      <protection locked="0"/>
    </xf>
    <xf numFmtId="216" fontId="5" fillId="8" borderId="7" xfId="115" applyNumberFormat="1" applyFont="1" applyFill="1" applyBorder="1" applyAlignment="1" applyProtection="1">
      <alignment horizontal="left" vertical="center"/>
      <protection locked="0"/>
    </xf>
    <xf numFmtId="218" fontId="2" fillId="8" borderId="1" xfId="115" applyNumberFormat="1" applyFill="1" applyBorder="1" applyAlignment="1" applyProtection="1">
      <alignment horizontal="center" vertical="center"/>
      <protection locked="0"/>
    </xf>
    <xf numFmtId="181" fontId="2" fillId="8" borderId="1" xfId="115" applyNumberFormat="1" applyFill="1" applyBorder="1" applyAlignment="1" applyProtection="1">
      <alignment horizontal="left" vertical="center" indent="1"/>
      <protection locked="0"/>
    </xf>
    <xf numFmtId="216" fontId="2" fillId="8" borderId="1" xfId="114" applyNumberFormat="1" applyFill="1" applyBorder="1" applyAlignment="1" applyProtection="1">
      <alignment horizontal="right" vertical="center"/>
      <protection locked="0"/>
    </xf>
    <xf numFmtId="216" fontId="2" fillId="8" borderId="5" xfId="114" applyNumberFormat="1" applyFill="1" applyBorder="1" applyAlignment="1" applyProtection="1">
      <alignment horizontal="right" vertical="center"/>
      <protection locked="0"/>
    </xf>
    <xf numFmtId="181" fontId="2" fillId="8" borderId="15" xfId="115" applyNumberFormat="1" applyFill="1" applyBorder="1" applyAlignment="1" applyProtection="1">
      <alignment horizontal="left" vertical="center" indent="1"/>
      <protection locked="0"/>
    </xf>
    <xf numFmtId="216" fontId="2" fillId="8" borderId="1" xfId="115" applyNumberFormat="1" applyFill="1" applyBorder="1" applyAlignment="1" applyProtection="1">
      <alignment horizontal="right" vertical="center"/>
      <protection locked="0"/>
    </xf>
    <xf numFmtId="181" fontId="3" fillId="8" borderId="1" xfId="115" applyNumberFormat="1" applyFont="1" applyFill="1" applyBorder="1" applyAlignment="1" applyProtection="1">
      <alignment horizontal="center" vertical="center"/>
      <protection locked="0"/>
    </xf>
    <xf numFmtId="216" fontId="2" fillId="8" borderId="5" xfId="115" applyNumberFormat="1" applyFill="1" applyBorder="1" applyAlignment="1" applyProtection="1">
      <alignment horizontal="right" vertical="center"/>
      <protection locked="0"/>
    </xf>
    <xf numFmtId="181" fontId="2" fillId="8" borderId="1" xfId="115" applyNumberFormat="1" applyFill="1" applyBorder="1" applyAlignment="1" applyProtection="1">
      <alignment horizontal="left" vertical="center"/>
      <protection locked="0"/>
    </xf>
    <xf numFmtId="216" fontId="3" fillId="8" borderId="7" xfId="115" applyNumberFormat="1" applyFont="1" applyFill="1" applyBorder="1" applyAlignment="1" applyProtection="1">
      <alignment horizontal="center" vertical="center"/>
      <protection locked="0"/>
    </xf>
    <xf numFmtId="216" fontId="2" fillId="8" borderId="7" xfId="115" applyNumberFormat="1" applyFill="1" applyBorder="1" applyAlignment="1" applyProtection="1">
      <alignment horizontal="left" vertical="center"/>
      <protection locked="0"/>
    </xf>
    <xf numFmtId="216" fontId="1" fillId="8" borderId="6" xfId="90" applyNumberFormat="1" applyFont="1" applyFill="1" applyBorder="1" applyAlignment="1" applyProtection="1">
      <alignment horizontal="center" vertical="center"/>
      <protection locked="0"/>
    </xf>
    <xf numFmtId="181" fontId="2" fillId="8" borderId="0" xfId="115" applyNumberFormat="1" applyFill="1" applyAlignment="1" applyProtection="1">
      <alignment horizontal="left" vertical="center"/>
      <protection locked="0"/>
    </xf>
    <xf numFmtId="218" fontId="2" fillId="8" borderId="0" xfId="115" applyNumberFormat="1" applyFill="1" applyAlignment="1" applyProtection="1">
      <alignment horizontal="left" vertical="center"/>
      <protection locked="0"/>
    </xf>
    <xf numFmtId="181" fontId="3" fillId="8" borderId="4" xfId="90" applyNumberFormat="1" applyFont="1" applyFill="1" applyBorder="1" applyAlignment="1" applyProtection="1">
      <alignment horizontal="center" vertical="center"/>
      <protection locked="0"/>
    </xf>
    <xf numFmtId="0" fontId="3" fillId="8" borderId="3" xfId="115" applyFont="1" applyFill="1" applyBorder="1" applyAlignment="1" applyProtection="1">
      <alignment horizontal="center" vertical="center"/>
      <protection locked="0"/>
    </xf>
    <xf numFmtId="216" fontId="3" fillId="8" borderId="3" xfId="115" applyNumberFormat="1" applyFont="1" applyFill="1" applyBorder="1" applyAlignment="1" applyProtection="1">
      <alignment horizontal="right" vertical="center"/>
      <protection locked="0"/>
    </xf>
    <xf numFmtId="216" fontId="3" fillId="8" borderId="10" xfId="115" applyNumberFormat="1" applyFont="1" applyFill="1" applyBorder="1" applyAlignment="1" applyProtection="1">
      <alignment horizontal="right" vertical="center"/>
      <protection locked="0"/>
    </xf>
    <xf numFmtId="181" fontId="5" fillId="8" borderId="0" xfId="115" applyNumberFormat="1" applyFont="1" applyFill="1" applyAlignment="1" applyProtection="1">
      <alignment horizontal="left" vertical="center"/>
      <protection locked="0"/>
    </xf>
    <xf numFmtId="181" fontId="1" fillId="7" borderId="0" xfId="115" applyNumberFormat="1" applyFont="1" applyFill="1" applyAlignment="1" applyProtection="1">
      <alignment horizontal="right" vertical="center"/>
      <protection locked="0"/>
    </xf>
    <xf numFmtId="216" fontId="2" fillId="8" borderId="1" xfId="115" applyNumberFormat="1" applyFill="1" applyBorder="1" applyAlignment="1" applyProtection="1">
      <alignment horizontal="left" vertical="center"/>
      <protection locked="0"/>
    </xf>
    <xf numFmtId="216" fontId="3" fillId="8" borderId="1" xfId="115" applyNumberFormat="1" applyFont="1" applyFill="1" applyBorder="1" applyAlignment="1" applyProtection="1">
      <alignment horizontal="right" vertical="center"/>
      <protection locked="0"/>
    </xf>
    <xf numFmtId="181" fontId="2" fillId="8" borderId="1" xfId="115" applyNumberFormat="1" applyFill="1" applyBorder="1" applyAlignment="1" applyProtection="1">
      <alignment horizontal="right" vertical="center"/>
      <protection locked="0"/>
    </xf>
    <xf numFmtId="216" fontId="3" fillId="8" borderId="1" xfId="114" applyNumberFormat="1" applyFont="1" applyFill="1" applyBorder="1" applyAlignment="1" applyProtection="1">
      <alignment horizontal="right" vertical="center"/>
      <protection locked="0"/>
    </xf>
    <xf numFmtId="181" fontId="2" fillId="8" borderId="0" xfId="115" applyNumberFormat="1" applyFill="1" applyAlignment="1" applyProtection="1">
      <alignment horizontal="right" vertical="center"/>
      <protection locked="0"/>
    </xf>
    <xf numFmtId="216" fontId="3" fillId="8" borderId="1" xfId="114" applyNumberFormat="1" applyFont="1" applyFill="1" applyBorder="1" applyAlignment="1" applyProtection="1">
      <alignment horizontal="left" vertical="center"/>
      <protection locked="0"/>
    </xf>
    <xf numFmtId="181" fontId="5" fillId="8" borderId="0" xfId="115" applyNumberFormat="1" applyFont="1" applyFill="1" applyAlignment="1" applyProtection="1">
      <alignment horizontal="right" vertical="center"/>
      <protection locked="0"/>
    </xf>
    <xf numFmtId="0" fontId="2" fillId="0" borderId="0" xfId="0" applyFont="1" applyFill="1" applyBorder="1" applyAlignment="1" applyProtection="1">
      <alignment vertical="center"/>
    </xf>
    <xf numFmtId="0" fontId="5" fillId="3" borderId="1" xfId="131" applyFont="1" applyFill="1" applyBorder="1" applyAlignment="1">
      <alignment horizontal="left" vertical="center"/>
    </xf>
    <xf numFmtId="0" fontId="5" fillId="3" borderId="1" xfId="131" applyFont="1" applyFill="1" applyBorder="1" applyAlignment="1">
      <alignment horizontal="center" vertical="center" wrapText="1"/>
    </xf>
    <xf numFmtId="0" fontId="5" fillId="0" borderId="0" xfId="131" applyFont="1" applyAlignment="1">
      <alignment horizontal="left" vertical="center"/>
    </xf>
    <xf numFmtId="0" fontId="25" fillId="11" borderId="1" xfId="4" applyFont="1" applyFill="1" applyBorder="1" applyAlignment="1" applyProtection="1">
      <alignment vertical="center" shrinkToFit="1"/>
    </xf>
    <xf numFmtId="0" fontId="5" fillId="0" borderId="1" xfId="131" applyFont="1" applyBorder="1" applyAlignment="1">
      <alignment horizontal="center" vertical="center" shrinkToFit="1"/>
    </xf>
    <xf numFmtId="0" fontId="5" fillId="0" borderId="0" xfId="131" applyFont="1" applyAlignment="1">
      <alignment horizontal="left" vertical="center" shrinkToFit="1"/>
    </xf>
    <xf numFmtId="0" fontId="26" fillId="11" borderId="1" xfId="4" applyFont="1" applyFill="1" applyBorder="1" applyAlignment="1" applyProtection="1">
      <alignment vertical="center" shrinkToFit="1"/>
    </xf>
    <xf numFmtId="0" fontId="26" fillId="11" borderId="1" xfId="4" applyFont="1" applyFill="1" applyBorder="1" applyAlignment="1" applyProtection="1">
      <alignment horizontal="left" vertical="center" indent="2" shrinkToFit="1"/>
    </xf>
    <xf numFmtId="0" fontId="25" fillId="11" borderId="1" xfId="4" applyFont="1" applyFill="1" applyBorder="1" applyAlignment="1" applyProtection="1">
      <alignment horizontal="left" vertical="center" indent="2" shrinkToFit="1"/>
    </xf>
    <xf numFmtId="0" fontId="29" fillId="3" borderId="4" xfId="131" applyFont="1" applyFill="1" applyBorder="1" applyAlignment="1">
      <alignment horizontal="center" vertical="center" wrapText="1" shrinkToFit="1"/>
    </xf>
    <xf numFmtId="0" fontId="30" fillId="3" borderId="9" xfId="131" applyFont="1" applyFill="1" applyBorder="1" applyAlignment="1">
      <alignment vertical="center"/>
    </xf>
    <xf numFmtId="0" fontId="30" fillId="3" borderId="0" xfId="131" applyFont="1" applyFill="1" applyAlignment="1">
      <alignment vertical="center"/>
    </xf>
    <xf numFmtId="0" fontId="30" fillId="3" borderId="16" xfId="131" applyFont="1" applyFill="1" applyBorder="1" applyAlignment="1">
      <alignment vertical="center"/>
    </xf>
    <xf numFmtId="0" fontId="30" fillId="3" borderId="11" xfId="131" applyFont="1" applyFill="1" applyBorder="1" applyAlignment="1">
      <alignment vertical="center"/>
    </xf>
    <xf numFmtId="0" fontId="30" fillId="3" borderId="2" xfId="131" applyFont="1" applyFill="1" applyBorder="1" applyAlignment="1">
      <alignment vertical="center"/>
    </xf>
    <xf numFmtId="0" fontId="30" fillId="3" borderId="13" xfId="131" applyFont="1" applyFill="1" applyBorder="1" applyAlignment="1">
      <alignment vertical="center"/>
    </xf>
    <xf numFmtId="0" fontId="31" fillId="3" borderId="10" xfId="131" applyFont="1" applyFill="1" applyBorder="1" applyAlignment="1">
      <alignment vertical="center"/>
    </xf>
    <xf numFmtId="0" fontId="31" fillId="3" borderId="8" xfId="131" applyFont="1" applyFill="1" applyBorder="1" applyAlignment="1">
      <alignment vertical="center"/>
    </xf>
    <xf numFmtId="0" fontId="31" fillId="3" borderId="12" xfId="131" applyFont="1" applyFill="1" applyBorder="1" applyAlignment="1">
      <alignment vertical="center"/>
    </xf>
    <xf numFmtId="0" fontId="31" fillId="3" borderId="9" xfId="131" applyFont="1" applyFill="1" applyBorder="1" applyAlignment="1">
      <alignment vertical="center"/>
    </xf>
    <xf numFmtId="0" fontId="31" fillId="3" borderId="0" xfId="131" applyFont="1" applyFill="1" applyAlignment="1">
      <alignment vertical="center"/>
    </xf>
    <xf numFmtId="0" fontId="31" fillId="3" borderId="16" xfId="131" applyFont="1" applyFill="1" applyBorder="1" applyAlignment="1">
      <alignment vertical="center"/>
    </xf>
    <xf numFmtId="0" fontId="31" fillId="3" borderId="11" xfId="131" applyFont="1" applyFill="1" applyBorder="1" applyAlignment="1">
      <alignment vertical="center"/>
    </xf>
    <xf numFmtId="0" fontId="31" fillId="3" borderId="2" xfId="131" applyFont="1" applyFill="1" applyBorder="1" applyAlignment="1">
      <alignment vertical="center"/>
    </xf>
    <xf numFmtId="0" fontId="31" fillId="3" borderId="13" xfId="131" applyFont="1" applyFill="1" applyBorder="1" applyAlignment="1">
      <alignment vertical="center"/>
    </xf>
    <xf numFmtId="0" fontId="5" fillId="0" borderId="0" xfId="0" applyFont="1" applyAlignment="1" applyProtection="1">
      <alignment vertical="center"/>
    </xf>
    <xf numFmtId="0" fontId="2" fillId="0" borderId="0" xfId="121" applyFont="1" applyAlignment="1">
      <alignment horizontal="center" vertical="center"/>
    </xf>
    <xf numFmtId="181" fontId="23" fillId="0" borderId="0" xfId="115" applyNumberFormat="1" applyFont="1" applyAlignment="1" applyProtection="1">
      <alignment horizontal="left"/>
      <protection locked="0"/>
    </xf>
    <xf numFmtId="181" fontId="3" fillId="0" borderId="0" xfId="115" applyNumberFormat="1" applyFont="1" applyAlignment="1" applyProtection="1">
      <alignment horizontal="center"/>
      <protection locked="0"/>
    </xf>
    <xf numFmtId="181" fontId="2" fillId="0" borderId="0" xfId="115" applyNumberFormat="1" applyAlignment="1" applyProtection="1">
      <alignment horizontal="center"/>
      <protection locked="0"/>
    </xf>
    <xf numFmtId="181" fontId="5" fillId="0" borderId="0" xfId="115" applyNumberFormat="1" applyFont="1" applyAlignment="1" applyProtection="1">
      <alignment horizontal="left"/>
      <protection locked="0"/>
    </xf>
    <xf numFmtId="181" fontId="2" fillId="0" borderId="0" xfId="115" applyNumberFormat="1" applyAlignment="1" applyProtection="1">
      <alignment horizontal="left"/>
      <protection locked="0"/>
    </xf>
    <xf numFmtId="218" fontId="2" fillId="0" borderId="0" xfId="115" applyNumberFormat="1" applyAlignment="1" applyProtection="1">
      <alignment horizontal="left"/>
      <protection locked="0"/>
    </xf>
    <xf numFmtId="181" fontId="2" fillId="0" borderId="0" xfId="115" applyNumberFormat="1" applyAlignment="1" applyProtection="1">
      <alignment horizontal="right"/>
      <protection locked="0"/>
    </xf>
    <xf numFmtId="181" fontId="25" fillId="0" borderId="0" xfId="4" applyNumberFormat="1" applyFont="1" applyFill="1" applyBorder="1" applyAlignment="1" applyProtection="1">
      <alignment horizontal="left"/>
      <protection locked="0"/>
    </xf>
    <xf numFmtId="181" fontId="23" fillId="0" borderId="0" xfId="115" applyNumberFormat="1" applyFont="1" applyAlignment="1" applyProtection="1">
      <alignment horizontal="center"/>
      <protection locked="0"/>
    </xf>
    <xf numFmtId="181" fontId="3" fillId="0" borderId="0" xfId="115" applyNumberFormat="1" applyFont="1" applyAlignment="1" applyProtection="1">
      <alignment horizontal="left"/>
      <protection locked="0"/>
    </xf>
    <xf numFmtId="181" fontId="1" fillId="0" borderId="1" xfId="115" applyNumberFormat="1" applyFont="1" applyBorder="1" applyAlignment="1" applyProtection="1">
      <alignment horizontal="center"/>
      <protection locked="0"/>
    </xf>
    <xf numFmtId="181" fontId="1" fillId="0" borderId="14" xfId="115" applyNumberFormat="1" applyFont="1" applyBorder="1" applyAlignment="1" applyProtection="1">
      <alignment horizontal="center"/>
      <protection locked="0"/>
    </xf>
    <xf numFmtId="181" fontId="1" fillId="0" borderId="7" xfId="115" applyNumberFormat="1" applyFont="1" applyBorder="1" applyAlignment="1" applyProtection="1">
      <alignment horizontal="center"/>
      <protection locked="0"/>
    </xf>
    <xf numFmtId="181" fontId="5" fillId="0" borderId="5" xfId="90" applyNumberFormat="1" applyFont="1" applyBorder="1" applyAlignment="1" applyProtection="1">
      <alignment horizontal="left"/>
      <protection locked="0"/>
    </xf>
    <xf numFmtId="218" fontId="2" fillId="0" borderId="1" xfId="115" applyNumberFormat="1" applyBorder="1" applyAlignment="1" applyProtection="1">
      <alignment horizontal="center"/>
      <protection locked="0"/>
    </xf>
    <xf numFmtId="216" fontId="2" fillId="0" borderId="4" xfId="115" applyNumberFormat="1" applyBorder="1" applyAlignment="1" applyProtection="1">
      <alignment horizontal="right"/>
      <protection locked="0"/>
    </xf>
    <xf numFmtId="216" fontId="5" fillId="0" borderId="14" xfId="115" applyNumberFormat="1" applyFont="1" applyBorder="1" applyAlignment="1" applyProtection="1">
      <alignment horizontal="left"/>
      <protection locked="0"/>
    </xf>
    <xf numFmtId="216" fontId="5" fillId="0" borderId="7" xfId="115" applyNumberFormat="1" applyFont="1" applyBorder="1" applyAlignment="1" applyProtection="1">
      <alignment horizontal="left"/>
      <protection locked="0"/>
    </xf>
    <xf numFmtId="218" fontId="5" fillId="0" borderId="1" xfId="115" applyNumberFormat="1" applyFont="1" applyBorder="1" applyAlignment="1" applyProtection="1">
      <alignment horizontal="center"/>
      <protection locked="0"/>
    </xf>
    <xf numFmtId="216" fontId="2" fillId="0" borderId="1" xfId="115" applyNumberFormat="1" applyBorder="1" applyAlignment="1" applyProtection="1">
      <alignment horizontal="right"/>
      <protection locked="0"/>
    </xf>
    <xf numFmtId="181" fontId="5" fillId="0" borderId="15" xfId="115" applyNumberFormat="1" applyFont="1" applyBorder="1" applyAlignment="1" applyProtection="1">
      <alignment horizontal="left"/>
      <protection locked="0"/>
    </xf>
    <xf numFmtId="216" fontId="2" fillId="0" borderId="1" xfId="114" applyNumberFormat="1" applyBorder="1" applyAlignment="1" applyProtection="1">
      <alignment horizontal="right"/>
      <protection locked="0"/>
    </xf>
    <xf numFmtId="216" fontId="5" fillId="0" borderId="14" xfId="115" applyNumberFormat="1" applyFont="1" applyBorder="1" applyAlignment="1" applyProtection="1">
      <alignment horizontal="left" vertical="center"/>
      <protection locked="0"/>
    </xf>
    <xf numFmtId="216" fontId="1" fillId="0" borderId="7" xfId="115" applyNumberFormat="1" applyFont="1" applyBorder="1" applyAlignment="1" applyProtection="1">
      <alignment horizontal="left"/>
      <protection locked="0"/>
    </xf>
    <xf numFmtId="181" fontId="1" fillId="0" borderId="15" xfId="115" applyNumberFormat="1" applyFont="1" applyBorder="1" applyAlignment="1" applyProtection="1">
      <alignment horizontal="center"/>
      <protection locked="0"/>
    </xf>
    <xf numFmtId="181" fontId="1" fillId="0" borderId="15" xfId="115" applyNumberFormat="1" applyFont="1" applyBorder="1" applyAlignment="1" applyProtection="1">
      <alignment horizontal="left"/>
      <protection locked="0"/>
    </xf>
    <xf numFmtId="216" fontId="1" fillId="12" borderId="7" xfId="115" applyNumberFormat="1" applyFont="1" applyFill="1" applyBorder="1" applyAlignment="1" applyProtection="1">
      <alignment horizontal="left"/>
      <protection locked="0"/>
    </xf>
    <xf numFmtId="216" fontId="3" fillId="12" borderId="1" xfId="115" applyNumberFormat="1" applyFont="1" applyFill="1" applyBorder="1" applyAlignment="1" applyProtection="1">
      <alignment horizontal="right"/>
      <protection locked="0"/>
    </xf>
    <xf numFmtId="216" fontId="5" fillId="0" borderId="17" xfId="115" applyNumberFormat="1" applyFont="1" applyBorder="1" applyAlignment="1" applyProtection="1">
      <alignment horizontal="left"/>
      <protection locked="0"/>
    </xf>
    <xf numFmtId="216" fontId="5" fillId="0" borderId="16" xfId="115" applyNumberFormat="1" applyFont="1" applyBorder="1" applyAlignment="1" applyProtection="1">
      <alignment horizontal="left"/>
      <protection locked="0"/>
    </xf>
    <xf numFmtId="216" fontId="1" fillId="12" borderId="6" xfId="90" applyNumberFormat="1" applyFont="1" applyFill="1" applyBorder="1" applyAlignment="1" applyProtection="1">
      <alignment horizontal="left"/>
      <protection locked="0"/>
    </xf>
    <xf numFmtId="216" fontId="3" fillId="12" borderId="1" xfId="114" applyNumberFormat="1" applyFont="1" applyFill="1" applyBorder="1" applyAlignment="1" applyProtection="1">
      <alignment horizontal="right"/>
      <protection locked="0"/>
    </xf>
    <xf numFmtId="181" fontId="3" fillId="12" borderId="5" xfId="90" applyNumberFormat="1" applyFont="1" applyFill="1" applyBorder="1" applyAlignment="1" applyProtection="1">
      <alignment horizontal="left"/>
      <protection locked="0"/>
    </xf>
    <xf numFmtId="216" fontId="3" fillId="12" borderId="3" xfId="115" applyNumberFormat="1" applyFont="1" applyFill="1" applyBorder="1" applyAlignment="1" applyProtection="1">
      <alignment horizontal="right"/>
      <protection locked="0"/>
    </xf>
    <xf numFmtId="216" fontId="3" fillId="12" borderId="14" xfId="115" applyNumberFormat="1" applyFont="1" applyFill="1" applyBorder="1" applyAlignment="1" applyProtection="1">
      <alignment horizontal="left"/>
      <protection locked="0"/>
    </xf>
    <xf numFmtId="181" fontId="2" fillId="0" borderId="5" xfId="115" applyNumberFormat="1" applyBorder="1" applyAlignment="1" applyProtection="1">
      <alignment horizontal="left"/>
      <protection locked="0"/>
    </xf>
    <xf numFmtId="216" fontId="2" fillId="0" borderId="14" xfId="115" applyNumberFormat="1" applyBorder="1" applyAlignment="1" applyProtection="1">
      <alignment horizontal="left"/>
      <protection locked="0"/>
    </xf>
    <xf numFmtId="181" fontId="5" fillId="0" borderId="0" xfId="115" applyNumberFormat="1" applyFont="1" applyAlignment="1" applyProtection="1">
      <alignment horizontal="right"/>
      <protection locked="0"/>
    </xf>
    <xf numFmtId="181" fontId="1" fillId="0" borderId="0" xfId="115" applyNumberFormat="1" applyFont="1" applyAlignment="1" applyProtection="1">
      <alignment horizontal="left"/>
      <protection locked="0"/>
    </xf>
    <xf numFmtId="216" fontId="5" fillId="0" borderId="1" xfId="115" applyNumberFormat="1" applyFont="1" applyBorder="1" applyAlignment="1" applyProtection="1">
      <alignment horizontal="left"/>
      <protection locked="0"/>
    </xf>
    <xf numFmtId="216" fontId="5" fillId="0" borderId="1" xfId="115" applyNumberFormat="1" applyFont="1" applyBorder="1" applyAlignment="1" applyProtection="1">
      <alignment horizontal="left" vertical="center"/>
      <protection locked="0"/>
    </xf>
    <xf numFmtId="216" fontId="1" fillId="0" borderId="1" xfId="115" applyNumberFormat="1" applyFont="1" applyBorder="1" applyAlignment="1" applyProtection="1">
      <alignment horizontal="left"/>
      <protection locked="0"/>
    </xf>
    <xf numFmtId="216" fontId="1" fillId="0" borderId="1" xfId="114" applyNumberFormat="1" applyFont="1" applyBorder="1" applyAlignment="1" applyProtection="1">
      <alignment horizontal="left"/>
      <protection locked="0"/>
    </xf>
    <xf numFmtId="216" fontId="3" fillId="0" borderId="1" xfId="114" applyNumberFormat="1" applyFont="1" applyBorder="1" applyAlignment="1" applyProtection="1">
      <alignment horizontal="left"/>
      <protection locked="0"/>
    </xf>
    <xf numFmtId="216" fontId="2" fillId="0" borderId="1" xfId="115" applyNumberFormat="1" applyBorder="1" applyAlignment="1" applyProtection="1">
      <alignment horizontal="left"/>
      <protection locked="0"/>
    </xf>
    <xf numFmtId="0" fontId="0" fillId="0" borderId="1" xfId="0" quotePrefix="1" applyBorder="1" applyAlignment="1">
      <alignment vertical="center"/>
    </xf>
    <xf numFmtId="181" fontId="24" fillId="0" borderId="0" xfId="115" applyNumberFormat="1" applyFont="1" applyAlignment="1" applyProtection="1">
      <alignment horizontal="center"/>
      <protection locked="0"/>
    </xf>
    <xf numFmtId="181" fontId="23" fillId="0" borderId="0" xfId="115" applyNumberFormat="1" applyFont="1" applyAlignment="1" applyProtection="1">
      <alignment horizontal="center"/>
      <protection locked="0"/>
    </xf>
    <xf numFmtId="0" fontId="2" fillId="0" borderId="0" xfId="115" applyAlignment="1" applyProtection="1">
      <alignment horizontal="center"/>
      <protection locked="0"/>
    </xf>
    <xf numFmtId="181" fontId="5" fillId="0" borderId="2" xfId="115" applyNumberFormat="1" applyFont="1" applyBorder="1" applyAlignment="1" applyProtection="1">
      <alignment horizontal="left"/>
      <protection locked="0"/>
    </xf>
    <xf numFmtId="181" fontId="2" fillId="0" borderId="2" xfId="115" applyNumberFormat="1" applyBorder="1" applyAlignment="1" applyProtection="1">
      <alignment horizontal="left"/>
      <protection locked="0"/>
    </xf>
    <xf numFmtId="0" fontId="5" fillId="9" borderId="1" xfId="131" applyFont="1" applyFill="1" applyBorder="1" applyAlignment="1">
      <alignment horizontal="left" vertical="center" wrapText="1" shrinkToFit="1"/>
    </xf>
    <xf numFmtId="0" fontId="5" fillId="3" borderId="1" xfId="131" applyFont="1" applyFill="1" applyBorder="1" applyAlignment="1">
      <alignment horizontal="left" vertical="center" shrinkToFit="1"/>
    </xf>
    <xf numFmtId="0" fontId="30" fillId="3" borderId="1" xfId="131" applyFont="1" applyFill="1" applyBorder="1" applyAlignment="1">
      <alignment horizontal="center" vertical="center"/>
    </xf>
    <xf numFmtId="0" fontId="28" fillId="3" borderId="1" xfId="131" applyFont="1" applyFill="1" applyBorder="1" applyAlignment="1">
      <alignment horizontal="center" vertical="center" wrapText="1" shrinkToFit="1"/>
    </xf>
    <xf numFmtId="0" fontId="27" fillId="10" borderId="1" xfId="131" applyFont="1" applyFill="1" applyBorder="1" applyAlignment="1">
      <alignment horizontal="center" vertical="center" wrapText="1" shrinkToFit="1"/>
    </xf>
    <xf numFmtId="0" fontId="2" fillId="10" borderId="1" xfId="131" applyFont="1" applyFill="1" applyBorder="1" applyAlignment="1">
      <alignment horizontal="center" vertical="center" wrapText="1" shrinkToFit="1"/>
    </xf>
    <xf numFmtId="0" fontId="5" fillId="9" borderId="10" xfId="131" applyFont="1" applyFill="1" applyBorder="1" applyAlignment="1">
      <alignment horizontal="center" vertical="center" wrapText="1" shrinkToFit="1"/>
    </xf>
    <xf numFmtId="0" fontId="5" fillId="9" borderId="8" xfId="131" applyFont="1" applyFill="1" applyBorder="1" applyAlignment="1">
      <alignment horizontal="center" vertical="center" wrapText="1" shrinkToFit="1"/>
    </xf>
    <xf numFmtId="0" fontId="5" fillId="9" borderId="12" xfId="131" applyFont="1" applyFill="1" applyBorder="1" applyAlignment="1">
      <alignment horizontal="center" vertical="center" wrapText="1" shrinkToFit="1"/>
    </xf>
    <xf numFmtId="0" fontId="5" fillId="9" borderId="11" xfId="131" applyFont="1" applyFill="1" applyBorder="1" applyAlignment="1">
      <alignment horizontal="center" vertical="center" wrapText="1" shrinkToFit="1"/>
    </xf>
    <xf numFmtId="0" fontId="5" fillId="9" borderId="2" xfId="131" applyFont="1" applyFill="1" applyBorder="1" applyAlignment="1">
      <alignment horizontal="center" vertical="center" wrapText="1" shrinkToFit="1"/>
    </xf>
    <xf numFmtId="0" fontId="5" fillId="9" borderId="13" xfId="131" applyFont="1" applyFill="1" applyBorder="1" applyAlignment="1">
      <alignment horizontal="center" vertical="center" wrapText="1" shrinkToFit="1"/>
    </xf>
    <xf numFmtId="0" fontId="0" fillId="3" borderId="1" xfId="131" applyFont="1" applyFill="1" applyBorder="1" applyAlignment="1">
      <alignment horizontal="center" vertical="center" shrinkToFit="1"/>
    </xf>
    <xf numFmtId="0" fontId="2" fillId="3" borderId="1" xfId="131" applyFont="1" applyFill="1" applyBorder="1" applyAlignment="1">
      <alignment horizontal="center" vertical="center" shrinkToFit="1"/>
    </xf>
    <xf numFmtId="0" fontId="2" fillId="0" borderId="1" xfId="131" applyFont="1" applyBorder="1" applyAlignment="1">
      <alignment horizontal="center" vertical="center" shrinkToFit="1"/>
    </xf>
    <xf numFmtId="0" fontId="5" fillId="10" borderId="1" xfId="131" applyFont="1" applyFill="1" applyBorder="1" applyAlignment="1">
      <alignment horizontal="center" vertical="center" wrapText="1" shrinkToFit="1"/>
    </xf>
    <xf numFmtId="49" fontId="2" fillId="10" borderId="1" xfId="131" applyNumberFormat="1" applyFont="1" applyFill="1" applyBorder="1" applyAlignment="1">
      <alignment horizontal="center" vertical="center" wrapText="1" shrinkToFit="1"/>
    </xf>
    <xf numFmtId="0" fontId="5" fillId="3" borderId="1" xfId="131" applyFont="1" applyFill="1" applyBorder="1" applyAlignment="1">
      <alignment horizontal="center" vertical="center" shrinkToFit="1"/>
    </xf>
    <xf numFmtId="181" fontId="24" fillId="7" borderId="0" xfId="115" applyNumberFormat="1" applyFont="1" applyFill="1" applyAlignment="1" applyProtection="1">
      <alignment horizontal="center" vertical="center"/>
      <protection locked="0"/>
    </xf>
    <xf numFmtId="181" fontId="23" fillId="7" borderId="0" xfId="115" applyNumberFormat="1" applyFont="1" applyFill="1" applyAlignment="1" applyProtection="1">
      <alignment horizontal="center" vertical="center"/>
      <protection locked="0"/>
    </xf>
    <xf numFmtId="0" fontId="4" fillId="3" borderId="0" xfId="4" applyFont="1" applyFill="1" applyAlignment="1" applyProtection="1">
      <alignment horizontal="center" vertical="center" wrapText="1"/>
    </xf>
    <xf numFmtId="0" fontId="22" fillId="3" borderId="0" xfId="4" applyFont="1" applyFill="1" applyAlignment="1" applyProtection="1">
      <alignment horizontal="center" vertical="center" wrapText="1"/>
    </xf>
    <xf numFmtId="213" fontId="2" fillId="3" borderId="0" xfId="0" applyNumberFormat="1" applyFont="1" applyFill="1" applyAlignment="1">
      <alignment horizontal="center" vertical="center"/>
    </xf>
    <xf numFmtId="0" fontId="2" fillId="2" borderId="8" xfId="0" applyFont="1" applyFill="1" applyBorder="1" applyAlignment="1">
      <alignment horizontal="center" vertical="center"/>
    </xf>
    <xf numFmtId="215" fontId="2" fillId="2" borderId="0" xfId="3" applyNumberFormat="1" applyFont="1" applyFill="1" applyBorder="1" applyAlignment="1" applyProtection="1">
      <alignment horizontal="left"/>
      <protection hidden="1"/>
    </xf>
    <xf numFmtId="0" fontId="5" fillId="3" borderId="3" xfId="0" applyFont="1" applyFill="1" applyBorder="1" applyAlignment="1">
      <alignment horizontal="center" vertical="center"/>
    </xf>
    <xf numFmtId="0" fontId="2" fillId="3" borderId="4" xfId="0" applyFont="1" applyFill="1" applyBorder="1" applyAlignment="1">
      <alignment horizontal="center" vertical="center"/>
    </xf>
    <xf numFmtId="213" fontId="2" fillId="3" borderId="0" xfId="0" applyNumberFormat="1" applyFont="1" applyFill="1" applyAlignment="1">
      <alignment horizontal="left" vertical="center"/>
    </xf>
    <xf numFmtId="0" fontId="16" fillId="2" borderId="5" xfId="0" applyFont="1" applyFill="1" applyBorder="1" applyAlignment="1">
      <alignment horizontal="center" vertical="center" shrinkToFit="1"/>
    </xf>
    <xf numFmtId="0" fontId="11" fillId="2" borderId="7" xfId="0" applyFont="1" applyFill="1" applyBorder="1" applyAlignment="1">
      <alignment horizontal="center" vertical="center" shrinkToFit="1"/>
    </xf>
    <xf numFmtId="0" fontId="2" fillId="2" borderId="0" xfId="0" applyNumberFormat="1" applyFont="1" applyFill="1" applyBorder="1" applyAlignment="1">
      <alignment horizontal="left" vertical="center" shrinkToFit="1"/>
    </xf>
    <xf numFmtId="0" fontId="2" fillId="2" borderId="0" xfId="0" applyFont="1" applyFill="1" applyBorder="1" applyAlignment="1">
      <alignment horizontal="left" vertical="center" shrinkToFit="1"/>
    </xf>
    <xf numFmtId="0" fontId="16" fillId="3" borderId="3" xfId="0" applyFont="1" applyFill="1" applyBorder="1" applyAlignment="1">
      <alignment horizontal="center" vertical="center" wrapText="1"/>
    </xf>
    <xf numFmtId="0" fontId="11" fillId="3" borderId="4" xfId="0" applyFont="1" applyFill="1" applyBorder="1" applyAlignment="1">
      <alignment horizontal="center" vertical="center" wrapText="1"/>
    </xf>
    <xf numFmtId="213" fontId="5" fillId="3" borderId="0" xfId="0" applyNumberFormat="1" applyFont="1" applyFill="1" applyAlignment="1">
      <alignment horizontal="right" vertical="center"/>
    </xf>
    <xf numFmtId="213" fontId="2" fillId="3" borderId="0" xfId="0" applyNumberFormat="1" applyFont="1" applyFill="1" applyAlignment="1">
      <alignment horizontal="right" vertical="center"/>
    </xf>
    <xf numFmtId="49" fontId="5" fillId="3" borderId="2" xfId="0" applyNumberFormat="1" applyFont="1" applyFill="1" applyBorder="1" applyAlignment="1">
      <alignment horizontal="right" vertical="center"/>
    </xf>
    <xf numFmtId="49" fontId="2" fillId="3" borderId="2" xfId="0" applyNumberFormat="1" applyFont="1" applyFill="1" applyBorder="1" applyAlignment="1">
      <alignment horizontal="right" vertical="center"/>
    </xf>
    <xf numFmtId="0" fontId="5" fillId="2" borderId="5" xfId="0" applyFont="1" applyFill="1" applyBorder="1" applyAlignment="1">
      <alignment horizontal="center" vertical="center" shrinkToFit="1"/>
    </xf>
    <xf numFmtId="0" fontId="2" fillId="2" borderId="7" xfId="0" applyFont="1" applyFill="1" applyBorder="1" applyAlignment="1">
      <alignment horizontal="center" vertical="center" shrinkToFit="1"/>
    </xf>
    <xf numFmtId="49" fontId="5" fillId="3" borderId="3" xfId="0" applyNumberFormat="1" applyFont="1" applyFill="1" applyBorder="1" applyAlignment="1">
      <alignment horizontal="center" vertical="center" wrapText="1"/>
    </xf>
    <xf numFmtId="49" fontId="2" fillId="3" borderId="4" xfId="0" applyNumberFormat="1" applyFont="1" applyFill="1" applyBorder="1" applyAlignment="1">
      <alignment horizontal="center" vertical="center" wrapText="1"/>
    </xf>
    <xf numFmtId="0" fontId="2" fillId="3" borderId="0" xfId="4" applyFont="1" applyFill="1" applyAlignment="1" applyProtection="1">
      <alignment horizontal="center" vertical="center" wrapText="1"/>
    </xf>
    <xf numFmtId="213" fontId="2" fillId="3" borderId="0" xfId="0" applyNumberFormat="1" applyFont="1" applyFill="1" applyAlignment="1" applyProtection="1">
      <alignment horizontal="center" vertical="center"/>
    </xf>
    <xf numFmtId="0" fontId="5" fillId="3" borderId="0" xfId="0" applyNumberFormat="1" applyFont="1" applyFill="1" applyAlignment="1" applyProtection="1">
      <alignment horizontal="right" vertical="center"/>
    </xf>
    <xf numFmtId="0" fontId="2" fillId="3" borderId="0" xfId="0" applyNumberFormat="1" applyFont="1" applyFill="1" applyAlignment="1" applyProtection="1">
      <alignment horizontal="right" vertical="center"/>
    </xf>
    <xf numFmtId="0" fontId="5" fillId="3" borderId="2" xfId="0" applyFont="1" applyFill="1" applyBorder="1" applyAlignment="1" applyProtection="1">
      <alignment horizontal="right" vertical="center"/>
    </xf>
    <xf numFmtId="0" fontId="2" fillId="3" borderId="2" xfId="0" applyFont="1" applyFill="1" applyBorder="1" applyAlignment="1" applyProtection="1">
      <alignment horizontal="right" vertical="center"/>
    </xf>
    <xf numFmtId="0" fontId="5" fillId="2" borderId="5" xfId="0" applyFont="1" applyFill="1" applyBorder="1" applyAlignment="1" applyProtection="1">
      <alignment horizontal="center" vertical="center" shrinkToFit="1"/>
    </xf>
    <xf numFmtId="0" fontId="2" fillId="2" borderId="6" xfId="0" applyFont="1" applyFill="1" applyBorder="1" applyAlignment="1" applyProtection="1">
      <alignment horizontal="center" vertical="center" shrinkToFit="1"/>
    </xf>
    <xf numFmtId="0" fontId="2" fillId="2" borderId="7" xfId="0" applyFont="1" applyFill="1" applyBorder="1" applyAlignment="1" applyProtection="1">
      <alignment horizontal="center" vertical="center" shrinkToFit="1"/>
    </xf>
    <xf numFmtId="0" fontId="5" fillId="3" borderId="3" xfId="0" applyFont="1" applyFill="1" applyBorder="1" applyAlignment="1" applyProtection="1">
      <alignment horizontal="center" vertical="center" wrapText="1"/>
    </xf>
    <xf numFmtId="0" fontId="2" fillId="3" borderId="4" xfId="0" applyFont="1" applyFill="1" applyBorder="1" applyAlignment="1" applyProtection="1">
      <alignment horizontal="center" vertical="center" wrapText="1"/>
    </xf>
    <xf numFmtId="0" fontId="5" fillId="3" borderId="0" xfId="0" applyNumberFormat="1" applyFont="1" applyFill="1" applyAlignment="1">
      <alignment horizontal="right" vertical="center"/>
    </xf>
    <xf numFmtId="0" fontId="2" fillId="3" borderId="0" xfId="0" applyNumberFormat="1" applyFont="1" applyFill="1" applyAlignment="1">
      <alignment horizontal="right" vertical="center"/>
    </xf>
    <xf numFmtId="0" fontId="5" fillId="3" borderId="0" xfId="0" applyFont="1" applyFill="1" applyAlignment="1">
      <alignment horizontal="right" vertical="center"/>
    </xf>
    <xf numFmtId="0" fontId="2" fillId="3" borderId="0" xfId="0" applyFont="1" applyFill="1" applyAlignment="1">
      <alignment horizontal="right" vertical="center"/>
    </xf>
    <xf numFmtId="0" fontId="2" fillId="2" borderId="6" xfId="0" applyFont="1" applyFill="1" applyBorder="1" applyAlignment="1">
      <alignment horizontal="center" vertical="center" shrinkToFit="1"/>
    </xf>
    <xf numFmtId="0" fontId="2" fillId="2" borderId="0" xfId="0" applyFont="1" applyFill="1" applyBorder="1" applyAlignment="1">
      <alignment vertical="center" shrinkToFit="1"/>
    </xf>
    <xf numFmtId="0" fontId="0" fillId="0" borderId="0" xfId="0" applyAlignment="1">
      <alignment vertical="center" shrinkToFit="1"/>
    </xf>
    <xf numFmtId="0" fontId="5" fillId="3" borderId="3"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0" xfId="0" applyNumberFormat="1" applyFont="1" applyFill="1" applyAlignment="1">
      <alignment horizontal="center" vertical="center"/>
    </xf>
    <xf numFmtId="213" fontId="2" fillId="3" borderId="2" xfId="0" applyNumberFormat="1" applyFont="1" applyFill="1" applyBorder="1" applyAlignment="1">
      <alignment horizontal="left" vertical="center"/>
    </xf>
    <xf numFmtId="49" fontId="5" fillId="2" borderId="5" xfId="0" applyNumberFormat="1" applyFont="1" applyFill="1" applyBorder="1" applyAlignment="1">
      <alignment horizontal="center" vertical="center" shrinkToFit="1"/>
    </xf>
    <xf numFmtId="49" fontId="2" fillId="2" borderId="7" xfId="0" applyNumberFormat="1" applyFont="1" applyFill="1" applyBorder="1" applyAlignment="1">
      <alignment horizontal="center" vertical="center" shrinkToFit="1"/>
    </xf>
    <xf numFmtId="0" fontId="5" fillId="3" borderId="2" xfId="0" applyFont="1" applyFill="1" applyBorder="1" applyAlignment="1">
      <alignment horizontal="right" vertical="center"/>
    </xf>
    <xf numFmtId="0" fontId="2" fillId="3" borderId="2" xfId="0" applyFont="1" applyFill="1" applyBorder="1" applyAlignment="1">
      <alignment horizontal="right" vertical="center"/>
    </xf>
    <xf numFmtId="0" fontId="5" fillId="3" borderId="4" xfId="0" applyFont="1" applyFill="1" applyBorder="1" applyAlignment="1">
      <alignment horizontal="center" vertical="center" wrapText="1"/>
    </xf>
    <xf numFmtId="0" fontId="20" fillId="3" borderId="0" xfId="4" applyFont="1" applyFill="1" applyAlignment="1" applyProtection="1">
      <alignment horizontal="center" vertical="center" wrapText="1"/>
    </xf>
    <xf numFmtId="0" fontId="9" fillId="3" borderId="0" xfId="4" applyFont="1" applyFill="1" applyAlignment="1" applyProtection="1">
      <alignment horizontal="center" vertical="center" wrapText="1"/>
    </xf>
    <xf numFmtId="9" fontId="7" fillId="0" borderId="0" xfId="5" applyFont="1" applyAlignment="1">
      <alignment horizontal="center" vertical="center" wrapText="1"/>
    </xf>
    <xf numFmtId="0" fontId="7" fillId="0" borderId="0" xfId="0" applyFont="1" applyAlignment="1">
      <alignment horizontal="center" vertical="center" wrapText="1"/>
    </xf>
    <xf numFmtId="43" fontId="5" fillId="3" borderId="3" xfId="3" applyFont="1" applyFill="1" applyBorder="1" applyAlignment="1">
      <alignment horizontal="center" vertical="center" wrapText="1"/>
    </xf>
    <xf numFmtId="43" fontId="2" fillId="3" borderId="4" xfId="3" applyFont="1" applyFill="1" applyBorder="1" applyAlignment="1">
      <alignment horizontal="center" vertical="center" wrapText="1"/>
    </xf>
    <xf numFmtId="0" fontId="5" fillId="3" borderId="10" xfId="0" applyFont="1" applyFill="1" applyBorder="1" applyAlignment="1">
      <alignment horizontal="center" vertical="center" wrapText="1"/>
    </xf>
    <xf numFmtId="0" fontId="2" fillId="3" borderId="11" xfId="0" applyFont="1" applyFill="1" applyBorder="1" applyAlignment="1">
      <alignment horizontal="center" vertical="center" wrapText="1"/>
    </xf>
    <xf numFmtId="9" fontId="7" fillId="0" borderId="8" xfId="5" applyFont="1" applyBorder="1" applyAlignment="1">
      <alignment horizontal="center" vertical="center" wrapText="1"/>
    </xf>
    <xf numFmtId="9" fontId="7" fillId="0" borderId="2" xfId="5" applyFont="1" applyBorder="1" applyAlignment="1">
      <alignment horizontal="center" vertical="center" wrapText="1"/>
    </xf>
    <xf numFmtId="43" fontId="7" fillId="0" borderId="12" xfId="3" applyFont="1" applyBorder="1" applyAlignment="1">
      <alignment horizontal="center" vertical="center" wrapText="1"/>
    </xf>
    <xf numFmtId="43" fontId="7" fillId="0" borderId="13" xfId="3" applyFont="1" applyBorder="1" applyAlignment="1">
      <alignment horizontal="center" vertical="center" wrapText="1"/>
    </xf>
    <xf numFmtId="0" fontId="5" fillId="3" borderId="1" xfId="0" applyFont="1" applyFill="1" applyBorder="1" applyAlignment="1">
      <alignment horizontal="center" vertical="center" wrapText="1"/>
    </xf>
    <xf numFmtId="0" fontId="2" fillId="3" borderId="1" xfId="0" applyFont="1" applyFill="1" applyBorder="1" applyAlignment="1">
      <alignment horizontal="center" vertical="center" wrapText="1"/>
    </xf>
    <xf numFmtId="0" fontId="5" fillId="2" borderId="6" xfId="0" applyFont="1" applyFill="1" applyBorder="1" applyAlignment="1">
      <alignment horizontal="center" vertical="center" shrinkToFit="1"/>
    </xf>
    <xf numFmtId="49" fontId="5" fillId="0" borderId="0" xfId="0" applyNumberFormat="1" applyFont="1" applyFill="1" applyAlignment="1">
      <alignment horizontal="center" vertical="center" wrapText="1"/>
    </xf>
    <xf numFmtId="0" fontId="4" fillId="3" borderId="0" xfId="4" applyFont="1" applyFill="1" applyAlignment="1" applyProtection="1">
      <alignment horizontal="center" vertical="center"/>
    </xf>
    <xf numFmtId="0" fontId="2" fillId="3" borderId="0" xfId="4" applyFont="1" applyFill="1" applyAlignment="1" applyProtection="1">
      <alignment horizontal="center" vertical="center"/>
    </xf>
    <xf numFmtId="216" fontId="5" fillId="3" borderId="1" xfId="0" applyNumberFormat="1" applyFont="1" applyFill="1" applyBorder="1" applyAlignment="1">
      <alignment horizontal="center" vertical="center" wrapText="1"/>
    </xf>
    <xf numFmtId="216" fontId="2" fillId="3" borderId="1" xfId="0" applyNumberFormat="1" applyFont="1" applyFill="1" applyBorder="1" applyAlignment="1">
      <alignment horizontal="center" vertical="center" wrapText="1"/>
    </xf>
    <xf numFmtId="216" fontId="5" fillId="3" borderId="3" xfId="0" applyNumberFormat="1" applyFont="1" applyFill="1" applyBorder="1" applyAlignment="1">
      <alignment horizontal="center" vertical="center" wrapText="1"/>
    </xf>
    <xf numFmtId="216" fontId="2" fillId="3" borderId="4" xfId="0" applyNumberFormat="1" applyFont="1" applyFill="1" applyBorder="1" applyAlignment="1">
      <alignment horizontal="center" vertical="center" wrapText="1"/>
    </xf>
    <xf numFmtId="0" fontId="17" fillId="3" borderId="0" xfId="4" applyFont="1" applyFill="1" applyAlignment="1" applyProtection="1">
      <alignment horizontal="center" vertical="center" wrapText="1"/>
    </xf>
    <xf numFmtId="0" fontId="5" fillId="2" borderId="1" xfId="0" applyFont="1" applyFill="1" applyBorder="1" applyAlignment="1">
      <alignment horizontal="center" vertical="center" shrinkToFit="1"/>
    </xf>
    <xf numFmtId="0" fontId="2" fillId="2" borderId="1" xfId="0" applyFont="1" applyFill="1" applyBorder="1" applyAlignment="1">
      <alignment horizontal="center" vertical="center" shrinkToFit="1"/>
    </xf>
    <xf numFmtId="0" fontId="0" fillId="0" borderId="0" xfId="0" applyAlignment="1">
      <alignment horizontal="left" vertical="center" shrinkToFit="1"/>
    </xf>
    <xf numFmtId="0" fontId="2" fillId="2" borderId="0" xfId="0" applyFont="1" applyFill="1" applyAlignment="1">
      <alignment vertical="center" shrinkToFit="1"/>
    </xf>
    <xf numFmtId="217" fontId="5" fillId="3" borderId="3" xfId="0" applyNumberFormat="1" applyFont="1" applyFill="1" applyBorder="1" applyAlignment="1">
      <alignment horizontal="center" vertical="center" wrapText="1"/>
    </xf>
    <xf numFmtId="217" fontId="5" fillId="3" borderId="4" xfId="0" applyNumberFormat="1" applyFont="1" applyFill="1" applyBorder="1" applyAlignment="1">
      <alignment horizontal="center" vertical="center" wrapText="1"/>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2" fillId="3" borderId="6" xfId="0" applyFont="1" applyFill="1" applyBorder="1" applyAlignment="1">
      <alignment horizontal="center" vertical="center" wrapText="1"/>
    </xf>
    <xf numFmtId="0" fontId="2" fillId="3" borderId="7" xfId="0" applyFont="1" applyFill="1" applyBorder="1" applyAlignment="1">
      <alignment horizontal="center" vertical="center" wrapText="1"/>
    </xf>
    <xf numFmtId="9" fontId="5" fillId="3" borderId="1" xfId="5" applyFont="1" applyFill="1" applyBorder="1" applyAlignment="1">
      <alignment horizontal="center" vertical="center" wrapText="1"/>
    </xf>
    <xf numFmtId="9" fontId="2" fillId="3" borderId="1" xfId="5" applyFont="1" applyFill="1" applyBorder="1" applyAlignment="1">
      <alignment horizontal="center" vertical="center" wrapText="1"/>
    </xf>
    <xf numFmtId="49" fontId="5" fillId="3" borderId="1" xfId="0" applyNumberFormat="1" applyFont="1" applyFill="1" applyBorder="1" applyAlignment="1">
      <alignment horizontal="center" vertical="center" wrapText="1"/>
    </xf>
    <xf numFmtId="49" fontId="2" fillId="3" borderId="1" xfId="0" applyNumberFormat="1" applyFont="1" applyFill="1" applyBorder="1" applyAlignment="1">
      <alignment horizontal="center" vertical="center" wrapText="1"/>
    </xf>
    <xf numFmtId="49" fontId="2" fillId="2" borderId="6" xfId="0" applyNumberFormat="1" applyFont="1" applyFill="1" applyBorder="1" applyAlignment="1">
      <alignment horizontal="center" vertical="center" shrinkToFit="1"/>
    </xf>
    <xf numFmtId="49" fontId="5" fillId="2" borderId="1" xfId="0" applyNumberFormat="1" applyFont="1" applyFill="1" applyBorder="1" applyAlignment="1">
      <alignment horizontal="center" vertical="center" shrinkToFit="1"/>
    </xf>
    <xf numFmtId="49" fontId="2" fillId="2" borderId="1" xfId="0" applyNumberFormat="1" applyFont="1" applyFill="1" applyBorder="1" applyAlignment="1">
      <alignment horizontal="center" vertical="center" shrinkToFit="1"/>
    </xf>
    <xf numFmtId="10" fontId="5" fillId="3" borderId="1" xfId="5" applyNumberFormat="1" applyFont="1" applyFill="1" applyBorder="1" applyAlignment="1">
      <alignment horizontal="center" vertical="center" wrapText="1"/>
    </xf>
    <xf numFmtId="10" fontId="2" fillId="3" borderId="1" xfId="5" applyNumberFormat="1" applyFont="1" applyFill="1" applyBorder="1" applyAlignment="1">
      <alignment horizontal="center" vertical="center" wrapText="1"/>
    </xf>
    <xf numFmtId="0" fontId="8" fillId="0" borderId="0" xfId="0" applyFont="1" applyAlignment="1">
      <alignment horizontal="center" vertical="center" wrapText="1"/>
    </xf>
    <xf numFmtId="43" fontId="8" fillId="0" borderId="0" xfId="3" applyFont="1" applyAlignment="1">
      <alignment horizontal="center" vertical="center" wrapText="1"/>
    </xf>
    <xf numFmtId="0" fontId="5" fillId="3" borderId="3" xfId="98" applyFont="1" applyFill="1" applyBorder="1" applyAlignment="1">
      <alignment horizontal="center" vertical="center" wrapText="1"/>
    </xf>
    <xf numFmtId="0" fontId="2" fillId="3" borderId="4" xfId="98" applyFont="1" applyFill="1" applyBorder="1" applyAlignment="1">
      <alignment horizontal="center" vertical="center" wrapText="1"/>
    </xf>
    <xf numFmtId="0" fontId="16" fillId="2" borderId="5" xfId="4" applyFont="1" applyFill="1" applyBorder="1" applyAlignment="1" applyProtection="1">
      <alignment horizontal="center" vertical="center" shrinkToFit="1"/>
    </xf>
    <xf numFmtId="0" fontId="11" fillId="2" borderId="7" xfId="4" applyFont="1" applyFill="1" applyBorder="1" applyAlignment="1" applyProtection="1">
      <alignment horizontal="center" vertical="center" shrinkToFit="1"/>
    </xf>
    <xf numFmtId="0" fontId="5" fillId="3" borderId="3" xfId="0" applyFont="1" applyFill="1" applyBorder="1" applyAlignment="1">
      <alignment horizontal="center" vertical="center" shrinkToFit="1"/>
    </xf>
    <xf numFmtId="0" fontId="5" fillId="3" borderId="4" xfId="0" applyFont="1" applyFill="1" applyBorder="1" applyAlignment="1">
      <alignment horizontal="center" vertical="center" shrinkToFit="1"/>
    </xf>
    <xf numFmtId="213" fontId="2" fillId="3" borderId="2" xfId="0" applyNumberFormat="1" applyFont="1" applyFill="1" applyBorder="1" applyAlignment="1">
      <alignment horizontal="center" vertical="center"/>
    </xf>
    <xf numFmtId="0" fontId="13" fillId="0" borderId="0" xfId="0" applyFont="1" applyAlignment="1">
      <alignment horizontal="center" vertical="center" wrapText="1"/>
    </xf>
    <xf numFmtId="0" fontId="14" fillId="0" borderId="0" xfId="0" applyFont="1" applyAlignment="1">
      <alignment horizontal="center" vertical="center"/>
    </xf>
    <xf numFmtId="216" fontId="14" fillId="0" borderId="0" xfId="0" applyNumberFormat="1" applyFont="1" applyAlignment="1">
      <alignment horizontal="center" vertical="center"/>
    </xf>
    <xf numFmtId="213" fontId="2" fillId="3" borderId="0" xfId="0" applyNumberFormat="1" applyFont="1" applyFill="1" applyBorder="1" applyAlignment="1">
      <alignment horizontal="left" vertical="center"/>
    </xf>
    <xf numFmtId="213" fontId="2" fillId="3" borderId="0" xfId="0" applyNumberFormat="1" applyFont="1" applyFill="1" applyBorder="1" applyAlignment="1">
      <alignment horizontal="center" vertical="center"/>
    </xf>
    <xf numFmtId="0" fontId="6" fillId="3" borderId="0" xfId="4" applyFont="1" applyFill="1" applyAlignment="1" applyProtection="1">
      <alignment horizontal="center" vertical="center" wrapText="1"/>
    </xf>
    <xf numFmtId="0" fontId="3" fillId="3" borderId="0" xfId="4" applyFont="1" applyFill="1" applyAlignment="1" applyProtection="1">
      <alignment horizontal="center" vertical="center" wrapText="1"/>
    </xf>
    <xf numFmtId="0" fontId="8" fillId="0" borderId="3" xfId="0" applyFont="1" applyFill="1" applyBorder="1" applyAlignment="1">
      <alignment horizontal="center" vertical="center" wrapText="1"/>
    </xf>
    <xf numFmtId="0" fontId="8" fillId="0" borderId="4" xfId="0" applyFont="1" applyFill="1" applyBorder="1" applyAlignment="1">
      <alignment horizontal="center" vertical="center" wrapText="1"/>
    </xf>
    <xf numFmtId="0" fontId="7" fillId="0" borderId="4" xfId="0" applyFont="1" applyFill="1" applyBorder="1" applyAlignment="1">
      <alignment horizontal="center" vertical="center" wrapText="1"/>
    </xf>
    <xf numFmtId="0" fontId="8" fillId="0" borderId="9" xfId="0" applyFont="1" applyBorder="1" applyAlignment="1">
      <alignment horizontal="center" vertical="center" wrapText="1"/>
    </xf>
    <xf numFmtId="0" fontId="7" fillId="0" borderId="9" xfId="0" applyFont="1" applyBorder="1" applyAlignment="1">
      <alignment horizontal="center" vertical="center" wrapText="1"/>
    </xf>
    <xf numFmtId="0" fontId="8" fillId="0" borderId="0" xfId="0" applyFont="1" applyBorder="1" applyAlignment="1">
      <alignment horizontal="center" vertical="center" wrapText="1"/>
    </xf>
    <xf numFmtId="0" fontId="7" fillId="0" borderId="0" xfId="0" applyFont="1" applyBorder="1" applyAlignment="1">
      <alignment horizontal="center" vertical="center" wrapText="1"/>
    </xf>
    <xf numFmtId="0" fontId="5" fillId="3" borderId="7" xfId="0" applyFont="1" applyFill="1" applyBorder="1" applyAlignment="1">
      <alignment horizontal="center" vertical="center" wrapText="1"/>
    </xf>
    <xf numFmtId="213" fontId="5" fillId="3" borderId="3" xfId="0" applyNumberFormat="1" applyFont="1" applyFill="1" applyBorder="1" applyAlignment="1">
      <alignment horizontal="center" vertical="center" wrapText="1"/>
    </xf>
    <xf numFmtId="213" fontId="5" fillId="3" borderId="4" xfId="0" applyNumberFormat="1" applyFont="1" applyFill="1" applyBorder="1" applyAlignment="1">
      <alignment horizontal="center" vertical="center" wrapText="1"/>
    </xf>
    <xf numFmtId="0" fontId="5" fillId="2" borderId="7" xfId="0" applyFont="1" applyFill="1" applyBorder="1" applyAlignment="1">
      <alignment horizontal="center" vertical="center" shrinkToFit="1"/>
    </xf>
    <xf numFmtId="43" fontId="5" fillId="2" borderId="7" xfId="0" applyNumberFormat="1" applyFont="1" applyFill="1" applyBorder="1" applyAlignment="1">
      <alignment horizontal="center" vertical="center" shrinkToFit="1"/>
    </xf>
    <xf numFmtId="0" fontId="2" fillId="3" borderId="3" xfId="0" applyFont="1" applyFill="1" applyBorder="1" applyAlignment="1">
      <alignment horizontal="center" vertical="center" wrapText="1"/>
    </xf>
  </cellXfs>
  <cellStyles count="148">
    <cellStyle name="??" xfId="25" xr:uid="{00000000-0005-0000-0000-000046000000}"/>
    <cellStyle name="?? [0]" xfId="26" xr:uid="{00000000-0005-0000-0000-000047000000}"/>
    <cellStyle name="??_0N-HANDLING " xfId="11" xr:uid="{00000000-0005-0000-0000-00001E000000}"/>
    <cellStyle name="@_text" xfId="13" xr:uid="{00000000-0005-0000-0000-000022000000}"/>
    <cellStyle name="_(中企华)审计评估联合申报明细表.V1" xfId="28" xr:uid="{00000000-0005-0000-0000-000049000000}"/>
    <cellStyle name="_CBRE明细表" xfId="27" xr:uid="{00000000-0005-0000-0000-000048000000}"/>
    <cellStyle name="_ET_STYLE_NoName_00_" xfId="8" xr:uid="{00000000-0005-0000-0000-000015000000}"/>
    <cellStyle name="_KPMG original version" xfId="29" xr:uid="{00000000-0005-0000-0000-00004A000000}"/>
    <cellStyle name="_KPMG original version_(中企华)审计评估联合申报明细表.V1" xfId="14" xr:uid="{00000000-0005-0000-0000-000023000000}"/>
    <cellStyle name="_KPMG original version_附件1：审计评估联合申报明细表" xfId="24" xr:uid="{00000000-0005-0000-0000-000045000000}"/>
    <cellStyle name="_long term loan - ophers 300504_Shenhua PBC package 050530_(中企华)审计评估联合申报明细表.V1" xfId="30" xr:uid="{00000000-0005-0000-0000-00004B000000}"/>
    <cellStyle name="_long term loan - others 300504" xfId="15" xr:uid="{00000000-0005-0000-0000-000027000000}"/>
    <cellStyle name="_long term loan - others 300504_(中企华)审计评估联合申报明细表.V1" xfId="10" xr:uid="{00000000-0005-0000-0000-00001B000000}"/>
    <cellStyle name="_long term loan - others 300504_KPMG original version" xfId="31" xr:uid="{00000000-0005-0000-0000-00004C000000}"/>
    <cellStyle name="_long term loan - others 300504_KPMG original version_(中企华)审计评估联合申报明细表.V1" xfId="23" xr:uid="{00000000-0005-0000-0000-000044000000}"/>
    <cellStyle name="_long term loan - others 300504_KPMG original version_附件1：审计评估联合申报明细表" xfId="22" xr:uid="{00000000-0005-0000-0000-000043000000}"/>
    <cellStyle name="_long term loan - others 300504_Shenhua PBC package 050530" xfId="32" xr:uid="{00000000-0005-0000-0000-00004D000000}"/>
    <cellStyle name="_long term loan - others 300504_Shenhua PBC package 050530_附件1：审计评估联合申报明细表" xfId="33" xr:uid="{00000000-0005-0000-0000-00004E000000}"/>
    <cellStyle name="_long term loan - others 300504_附件1：审计评估联合申报明细表" xfId="35" xr:uid="{00000000-0005-0000-0000-000050000000}"/>
    <cellStyle name="_long term loan - others 300504_审计调查表.V3" xfId="36" xr:uid="{00000000-0005-0000-0000-000051000000}"/>
    <cellStyle name="_Part III.200406.Loan and Liabilities details.(Site Name)" xfId="37" xr:uid="{00000000-0005-0000-0000-000052000000}"/>
    <cellStyle name="_Part III.200406.Loan and Liabilities details.(Site Name)_(中企华)审计评估联合申报明细表.V1" xfId="38" xr:uid="{00000000-0005-0000-0000-000053000000}"/>
    <cellStyle name="_Part III.200406.Loan and Liabilities details.(Site Name)_KPMG original version" xfId="39" xr:uid="{00000000-0005-0000-0000-000054000000}"/>
    <cellStyle name="_Part III.200406.Loan and Liabilities details.(Site Name)_KPMG original version_(中企华)审计评估联合申报明细表.V1" xfId="40" xr:uid="{00000000-0005-0000-0000-000055000000}"/>
    <cellStyle name="_Part III.200406.Loan and Liabilities details.(Site Name)_KPMG original version_附件1：审计评估联合申报明细表" xfId="41" xr:uid="{00000000-0005-0000-0000-000056000000}"/>
    <cellStyle name="_Part III.200406.Loan and Liabilities details.(Site Name)_Shenhua PC package 050530" xfId="16" xr:uid="{00000000-0005-0000-0000-000031000000}"/>
    <cellStyle name="_Part III.200406.Loan and Liabilities details.(Site Name)_Shenhua PBC package 050530_(中企华)审计评估联合申报明细表.V1" xfId="42" xr:uid="{00000000-0005-0000-0000-000057000000}"/>
    <cellStyle name="_Part III.200406.Loan and Liabilities details.(Site Name)_Shenhua PBC package 050530_附件1：审计评估联合申报明细表" xfId="43" xr:uid="{00000000-0005-0000-0000-000058000000}"/>
    <cellStyle name="_Part III.200406.Loan and Liabilities details.(Site Name)_附件1：审计评估联合申报明细表" xfId="45" xr:uid="{00000000-0005-0000-0000-00005A000000}"/>
    <cellStyle name="_Part III.200406.Loan and Liabilities details.(Site Name)_审计调查表.V3" xfId="46" xr:uid="{00000000-0005-0000-0000-00005B000000}"/>
    <cellStyle name="_Shenhua PBC package 050530" xfId="47" xr:uid="{00000000-0005-0000-0000-00005C000000}"/>
    <cellStyle name="_房屋建筑评估申报表" xfId="48" xr:uid="{00000000-0005-0000-0000-00005D000000}"/>
    <cellStyle name="_附件1：审计评估联合申报明细表" xfId="49" xr:uid="{00000000-0005-0000-0000-00005E000000}"/>
    <cellStyle name="_审计调查表.V3" xfId="50" xr:uid="{00000000-0005-0000-0000-00005F000000}"/>
    <cellStyle name="_文函专递0211-施工企业调查表（附件）" xfId="51" xr:uid="{00000000-0005-0000-0000-000060000000}"/>
    <cellStyle name="{Comma [0]}" xfId="52" xr:uid="{00000000-0005-0000-0000-000061000000}"/>
    <cellStyle name="{Comma}" xfId="53" xr:uid="{00000000-0005-0000-0000-000062000000}"/>
    <cellStyle name="{Date}" xfId="54" xr:uid="{00000000-0005-0000-0000-000063000000}"/>
    <cellStyle name="{Month}" xfId="55" xr:uid="{00000000-0005-0000-0000-000064000000}"/>
    <cellStyle name="{Percent}" xfId="59" xr:uid="{00000000-0005-0000-0000-000068000000}"/>
    <cellStyle name="{Thousand [0]}" xfId="56" xr:uid="{00000000-0005-0000-0000-000065000000}"/>
    <cellStyle name="{Thousand}" xfId="34" xr:uid="{00000000-0005-0000-0000-00004F000000}"/>
    <cellStyle name="{Z'0000(1 dec)}" xfId="60" xr:uid="{00000000-0005-0000-0000-000069000000}"/>
    <cellStyle name="{Z'0000(4 dec)}" xfId="61" xr:uid="{00000000-0005-0000-0000-00006A000000}"/>
    <cellStyle name="0,0_x000d__x000a_NA_x000d__x000a_" xfId="19" xr:uid="{00000000-0005-0000-0000-00003E000000}"/>
    <cellStyle name="20% - 强调文字颜걲 4" xfId="18" xr:uid="{00000000-0005-0000-0000-000038000000}"/>
    <cellStyle name="60% 吭 强调文字颜色 6" xfId="21" xr:uid="{00000000-0005-0000-0000-000041000000}"/>
    <cellStyle name="args.style" xfId="2" xr:uid="{00000000-0005-0000-0000-000006000000}"/>
    <cellStyle name="Calc Currency (0)" xfId="62" xr:uid="{00000000-0005-0000-0000-00006B000000}"/>
    <cellStyle name="category" xfId="63" xr:uid="{00000000-0005-0000-0000-00006C000000}"/>
    <cellStyle name="ColLevel_1" xfId="65" xr:uid="{00000000-0005-0000-0000-00006E000000}"/>
    <cellStyle name="Column Headings" xfId="67" xr:uid="{00000000-0005-0000-0000-000070000000}"/>
    <cellStyle name="Column$Headings" xfId="68" xr:uid="{00000000-0005-0000-0000-000071000000}"/>
    <cellStyle name="Column_Title" xfId="70" xr:uid="{00000000-0005-0000-0000-000073000000}"/>
    <cellStyle name="Comma  - Style1" xfId="72" xr:uid="{00000000-0005-0000-0000-000075000000}"/>
    <cellStyle name="Comma  - Style2" xfId="73" xr:uid="{00000000-0005-0000-0000-000076000000}"/>
    <cellStyle name="Comma  - Style3" xfId="64" xr:uid="{00000000-0005-0000-0000-00006D000000}"/>
    <cellStyle name="Comma  - Style4" xfId="75" xr:uid="{00000000-0005-0000-0000-000078000000}"/>
    <cellStyle name="Comma  - Style5" xfId="76" xr:uid="{00000000-0005-0000-0000-000079000000}"/>
    <cellStyle name="Comma  - Style6" xfId="77" xr:uid="{00000000-0005-0000-0000-00007A000000}"/>
    <cellStyle name="Comma  - Style7" xfId="78" xr:uid="{00000000-0005-0000-0000-00007B000000}"/>
    <cellStyle name="Comma  - Style8" xfId="79" xr:uid="{00000000-0005-0000-0000-00007C000000}"/>
    <cellStyle name="Comma [0]_laroux" xfId="80" xr:uid="{00000000-0005-0000-0000-00007D000000}"/>
    <cellStyle name="Comma_02(2003.12.31 PBC package.040304)" xfId="81" xr:uid="{00000000-0005-0000-0000-00007E000000}"/>
    <cellStyle name="comma-d" xfId="82" xr:uid="{00000000-0005-0000-0000-00007F000000}"/>
    <cellStyle name="Copied" xfId="83" xr:uid="{00000000-0005-0000-0000-000080000000}"/>
    <cellStyle name="COST1" xfId="84" xr:uid="{00000000-0005-0000-0000-000081000000}"/>
    <cellStyle name="Currency [0]_353HHC" xfId="85" xr:uid="{00000000-0005-0000-0000-000082000000}"/>
    <cellStyle name="Currency_353HHC" xfId="87" xr:uid="{00000000-0005-0000-0000-000084000000}"/>
    <cellStyle name="Date" xfId="88" xr:uid="{00000000-0005-0000-0000-000085000000}"/>
    <cellStyle name="Entered" xfId="7" xr:uid="{00000000-0005-0000-0000-000012000000}"/>
    <cellStyle name="entry box" xfId="44" xr:uid="{00000000-0005-0000-0000-000059000000}"/>
    <cellStyle name="Euro" xfId="89" xr:uid="{00000000-0005-0000-0000-000086000000}"/>
    <cellStyle name="e鯪9Y_x000b_" xfId="91" xr:uid="{00000000-0005-0000-0000-000088000000}"/>
    <cellStyle name="Format Number Column" xfId="93" xr:uid="{00000000-0005-0000-0000-00008A000000}"/>
    <cellStyle name="gcd" xfId="94" xr:uid="{00000000-0005-0000-0000-00008B000000}"/>
    <cellStyle name="Grey" xfId="71" xr:uid="{00000000-0005-0000-0000-000074000000}"/>
    <cellStyle name="HEADER" xfId="95" xr:uid="{00000000-0005-0000-0000-00008C000000}"/>
    <cellStyle name="Header1" xfId="97" xr:uid="{00000000-0005-0000-0000-00008E000000}"/>
    <cellStyle name="Header2" xfId="99" xr:uid="{00000000-0005-0000-0000-000090000000}"/>
    <cellStyle name="Input [yellow]" xfId="100" xr:uid="{00000000-0005-0000-0000-000091000000}"/>
    <cellStyle name="Input Cells" xfId="101" xr:uid="{00000000-0005-0000-0000-000092000000}"/>
    <cellStyle name="InputArea" xfId="102" xr:uid="{00000000-0005-0000-0000-000093000000}"/>
    <cellStyle name="KPMG Heading 1" xfId="103" xr:uid="{00000000-0005-0000-0000-000094000000}"/>
    <cellStyle name="KPMG Heading 2" xfId="104" xr:uid="{00000000-0005-0000-0000-000095000000}"/>
    <cellStyle name="KPMG Heading 3" xfId="105" xr:uid="{00000000-0005-0000-0000-000096000000}"/>
    <cellStyle name="KPMG Heading 4" xfId="106" xr:uid="{00000000-0005-0000-0000-000097000000}"/>
    <cellStyle name="KPMG Normal" xfId="107" xr:uid="{00000000-0005-0000-0000-000098000000}"/>
    <cellStyle name="KPMG Normal Text" xfId="108" xr:uid="{00000000-0005-0000-0000-000099000000}"/>
    <cellStyle name="Lines Fill" xfId="66" xr:uid="{00000000-0005-0000-0000-00006F000000}"/>
    <cellStyle name="Linked Cells" xfId="109" xr:uid="{00000000-0005-0000-0000-00009A000000}"/>
    <cellStyle name="Milliers [0]_!!!GO" xfId="110" xr:uid="{00000000-0005-0000-0000-00009B000000}"/>
    <cellStyle name="Milliers_!!!GO" xfId="74" xr:uid="{00000000-0005-0000-0000-000077000000}"/>
    <cellStyle name="Model" xfId="69" xr:uid="{00000000-0005-0000-0000-000072000000}"/>
    <cellStyle name="Monétaire [0]_!!!GO" xfId="111" xr:uid="{00000000-0005-0000-0000-00009C000000}"/>
    <cellStyle name="Monétaire_!!!GO" xfId="86" xr:uid="{00000000-0005-0000-0000-000083000000}"/>
    <cellStyle name="New Times Roman" xfId="112" xr:uid="{00000000-0005-0000-0000-00009D000000}"/>
    <cellStyle name="no dec" xfId="113" xr:uid="{00000000-0005-0000-0000-00009E000000}"/>
    <cellStyle name="Normal - Style1" xfId="92" xr:uid="{00000000-0005-0000-0000-000089000000}"/>
    <cellStyle name="Normal_0105第二套审计报表定稿" xfId="114" xr:uid="{00000000-0005-0000-0000-00009F000000}"/>
    <cellStyle name="Normal_廣朹廣電 shenjibaobiao 31.12.2000 (revised on 7.3.02)" xfId="115" xr:uid="{00000000-0005-0000-0000-0000A0000000}"/>
    <cellStyle name="Normalny_Arkusz1" xfId="1" xr:uid="{00000000-0005-0000-0000-000005000000}"/>
    <cellStyle name="Œ…‹æØ‚è [0.00]_Region Orders (2)" xfId="117" xr:uid="{00000000-0005-0000-0000-0000A2000000}"/>
    <cellStyle name="Œ…‹æØ‚è_Region Orders (2)" xfId="6" xr:uid="{00000000-0005-0000-0000-00000F000000}"/>
    <cellStyle name="per.style" xfId="57" xr:uid="{00000000-0005-0000-0000-000066000000}"/>
    <cellStyle name="Percent [2]" xfId="118" xr:uid="{00000000-0005-0000-0000-0000A3000000}"/>
    <cellStyle name="Percent_PICC package Sept2002 (V120021005)1" xfId="119" xr:uid="{00000000-0005-0000-0000-0000A4000000}"/>
    <cellStyle name="Prefilled" xfId="120" xr:uid="{00000000-0005-0000-0000-0000A5000000}"/>
    <cellStyle name="pricing" xfId="122" xr:uid="{00000000-0005-0000-0000-0000A7000000}"/>
    <cellStyle name="PSChar" xfId="17" xr:uid="{00000000-0005-0000-0000-000036000000}"/>
    <cellStyle name="RevList" xfId="123" xr:uid="{00000000-0005-0000-0000-0000A8000000}"/>
    <cellStyle name="RowLevel_1" xfId="124" xr:uid="{00000000-0005-0000-0000-0000A9000000}"/>
    <cellStyle name="Sheet Head" xfId="125" xr:uid="{00000000-0005-0000-0000-0000AA000000}"/>
    <cellStyle name="style" xfId="126" xr:uid="{00000000-0005-0000-0000-0000AB000000}"/>
    <cellStyle name="style1" xfId="127" xr:uid="{00000000-0005-0000-0000-0000AC000000}"/>
    <cellStyle name="style2" xfId="128" xr:uid="{00000000-0005-0000-0000-0000AD000000}"/>
    <cellStyle name="subhead" xfId="129" xr:uid="{00000000-0005-0000-0000-0000AE000000}"/>
    <cellStyle name="Subtotal" xfId="130" xr:uid="{00000000-0005-0000-0000-0000AF000000}"/>
    <cellStyle name="百分比" xfId="5" builtinId="5"/>
    <cellStyle name="常规" xfId="0" builtinId="0"/>
    <cellStyle name="常规_博会评估" xfId="131" xr:uid="{00000000-0005-0000-0000-0000B0000000}"/>
    <cellStyle name="常规_存货" xfId="132" xr:uid="{00000000-0005-0000-0000-0000B1000000}"/>
    <cellStyle name="常规_基本情况" xfId="90" xr:uid="{00000000-0005-0000-0000-000087000000}"/>
    <cellStyle name="常规_评估空白套表1" xfId="98" xr:uid="{00000000-0005-0000-0000-00008F000000}"/>
    <cellStyle name="超链接" xfId="4" builtinId="8"/>
    <cellStyle name="分级显示行_1_4附件二凯旋评估表" xfId="133" xr:uid="{00000000-0005-0000-0000-0000B3000000}"/>
    <cellStyle name="公司标准表" xfId="134" xr:uid="{00000000-0005-0000-0000-0000B4000000}"/>
    <cellStyle name="끟Shenhua PBC package 050530_附件1：审计评估联合申报明细表" xfId="135" xr:uid="{00000000-0005-0000-0000-0000B5000000}"/>
    <cellStyle name="霓付 [0]_97MBO" xfId="12" xr:uid="{00000000-0005-0000-0000-000021000000}"/>
    <cellStyle name="霓付_97MBO" xfId="136" xr:uid="{00000000-0005-0000-0000-0000B6000000}"/>
    <cellStyle name="烹拳 [0]_97MBO" xfId="137" xr:uid="{00000000-0005-0000-0000-0000B7000000}"/>
    <cellStyle name="烹拳_97MBO" xfId="138" xr:uid="{00000000-0005-0000-0000-0000B8000000}"/>
    <cellStyle name="普通_ 白土" xfId="139" xr:uid="{00000000-0005-0000-0000-0000B9000000}"/>
    <cellStyle name="千分位[0]_ 白土" xfId="140" xr:uid="{00000000-0005-0000-0000-0000BA000000}"/>
    <cellStyle name="千分位_ 白土" xfId="96" xr:uid="{00000000-0005-0000-0000-00008D000000}"/>
    <cellStyle name="千位[0]_ 应交税金审定表" xfId="141" xr:uid="{00000000-0005-0000-0000-0000BB000000}"/>
    <cellStyle name="千位_ 应交税金审定表" xfId="20" xr:uid="{00000000-0005-0000-0000-00003F000000}"/>
    <cellStyle name="千位分隔" xfId="3" builtinId="3"/>
    <cellStyle name="钎霖_laroux" xfId="58" xr:uid="{00000000-0005-0000-0000-000067000000}"/>
    <cellStyle name="样式 1" xfId="121" xr:uid="{00000000-0005-0000-0000-0000A6000000}"/>
    <cellStyle name="一般_NEGS" xfId="9" xr:uid="{00000000-0005-0000-0000-000019000000}"/>
    <cellStyle name="资产" xfId="142" xr:uid="{00000000-0005-0000-0000-0000BC000000}"/>
    <cellStyle name="왟Shenhua PBC package 050530_(中企华)审计评估联合申报明细表.V1" xfId="143" xr:uid="{00000000-0005-0000-0000-0000BD000000}"/>
    <cellStyle name="콤마 [0]_BOILER-CO1" xfId="144" xr:uid="{00000000-0005-0000-0000-0000BE000000}"/>
    <cellStyle name="콤마_BOILER-CO1" xfId="145" xr:uid="{00000000-0005-0000-0000-0000BF000000}"/>
    <cellStyle name="통화 [0]_BOILER-CO1" xfId="116" xr:uid="{00000000-0005-0000-0000-0000A1000000}"/>
    <cellStyle name="통화_BOILER-CO1" xfId="146" xr:uid="{00000000-0005-0000-0000-0000C0000000}"/>
    <cellStyle name="표준_0N-HANDLING " xfId="147" xr:uid="{00000000-0005-0000-0000-0000C1000000}"/>
  </cellStyles>
  <dxfs count="35">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dxf>
    <dxf>
      <font>
        <color indexed="9"/>
      </font>
      <border>
        <left/>
        <right/>
        <top/>
        <bottom/>
      </border>
    </dxf>
    <dxf>
      <font>
        <color indexed="9"/>
      </font>
      <border>
        <left/>
        <right/>
        <top/>
        <bottom/>
      </border>
    </dxf>
    <dxf>
      <font>
        <color indexed="9"/>
      </font>
      <border>
        <left/>
        <right/>
        <top/>
        <bottom/>
      </border>
    </dxf>
    <dxf>
      <font>
        <color indexed="9"/>
      </font>
      <border>
        <left/>
        <right/>
        <top/>
        <bottom/>
      </border>
    </dxf>
    <dxf>
      <font>
        <color indexed="9"/>
      </font>
      <border>
        <left/>
        <right/>
        <top/>
        <bottom/>
      </border>
    </dxf>
    <dxf>
      <font>
        <color indexed="9"/>
      </font>
    </dxf>
    <dxf>
      <font>
        <color indexed="9"/>
      </font>
      <border>
        <left/>
        <right/>
        <top/>
        <bottom/>
      </border>
    </dxf>
    <dxf>
      <font>
        <color indexed="9"/>
      </font>
      <border>
        <left/>
        <right/>
        <top/>
        <bottom/>
      </border>
    </dxf>
    <dxf>
      <font>
        <color indexed="9"/>
      </font>
      <border>
        <left/>
        <right/>
        <top/>
        <bottom/>
      </border>
    </dxf>
    <dxf>
      <font>
        <color indexed="9"/>
      </font>
      <border>
        <left/>
        <right/>
        <top/>
        <bottom/>
      </border>
    </dxf>
    <dxf>
      <font>
        <color indexed="9"/>
      </font>
      <border>
        <left/>
        <right/>
        <top/>
        <bottom/>
      </border>
    </dxf>
    <dxf>
      <font>
        <color indexed="9"/>
      </font>
      <border>
        <left/>
        <right/>
        <top/>
        <bottom/>
      </border>
    </dxf>
    <dxf>
      <font>
        <color indexed="9"/>
      </font>
    </dxf>
    <dxf>
      <font>
        <b val="0"/>
        <i val="0"/>
        <strike val="0"/>
        <color rgb="FFFFFFFF"/>
      </font>
    </dxf>
    <dxf>
      <font>
        <color indexed="9"/>
      </font>
    </dxf>
    <dxf>
      <font>
        <color indexed="9"/>
      </font>
    </dxf>
    <dxf>
      <font>
        <color indexed="9"/>
      </font>
    </dxf>
    <dxf>
      <font>
        <color indexed="9"/>
      </font>
    </dxf>
    <dxf>
      <font>
        <color indexed="9"/>
      </font>
    </dxf>
    <dxf>
      <font>
        <color indexed="9"/>
      </font>
    </dxf>
    <dxf>
      <font>
        <color indexed="9"/>
      </font>
    </dxf>
    <dxf>
      <font>
        <color indexed="9"/>
      </font>
    </dxf>
  </dxfs>
  <tableStyles count="0" defaultTableStyle="TableStyleMedium9" defaultPivotStyle="PivotStyleLight16"/>
  <colors>
    <mruColors>
      <color rgb="FFFF0000"/>
      <color rgb="FFFF00FF"/>
      <color rgb="FFFFFFFF"/>
      <color rgb="FF92D050"/>
      <color rgb="FFFF99CC"/>
      <color rgb="FFFCD5B4"/>
      <color rgb="FFCCFFFF"/>
      <color rgb="FFFFCC99"/>
      <color rgb="FF000000"/>
      <color rgb="FFFFFF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worksheet" Target="worksheets/sheet138.xml"/><Relationship Id="rId159" Type="http://schemas.openxmlformats.org/officeDocument/2006/relationships/worksheet" Target="worksheets/sheet159.xml"/><Relationship Id="rId170" Type="http://schemas.openxmlformats.org/officeDocument/2006/relationships/worksheet" Target="worksheets/sheet170.xml"/><Relationship Id="rId191" Type="http://schemas.openxmlformats.org/officeDocument/2006/relationships/theme" Target="theme/theme1.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worksheet" Target="worksheets/sheet128.xml"/><Relationship Id="rId149" Type="http://schemas.openxmlformats.org/officeDocument/2006/relationships/worksheet" Target="worksheets/sheet149.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worksheet" Target="worksheets/sheet160.xml"/><Relationship Id="rId181" Type="http://schemas.openxmlformats.org/officeDocument/2006/relationships/worksheet" Target="worksheets/sheet181.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worksheet" Target="worksheets/sheet139.xml"/><Relationship Id="rId85" Type="http://schemas.openxmlformats.org/officeDocument/2006/relationships/worksheet" Target="worksheets/sheet85.xml"/><Relationship Id="rId150" Type="http://schemas.openxmlformats.org/officeDocument/2006/relationships/worksheet" Target="worksheets/sheet150.xml"/><Relationship Id="rId171" Type="http://schemas.openxmlformats.org/officeDocument/2006/relationships/worksheet" Target="worksheets/sheet171.xml"/><Relationship Id="rId192" Type="http://schemas.openxmlformats.org/officeDocument/2006/relationships/styles" Target="styles.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worksheet" Target="worksheets/sheet129.xml"/><Relationship Id="rId54" Type="http://schemas.openxmlformats.org/officeDocument/2006/relationships/worksheet" Target="worksheets/sheet54.xml"/><Relationship Id="rId75" Type="http://schemas.openxmlformats.org/officeDocument/2006/relationships/worksheet" Target="worksheets/sheet75.xml"/><Relationship Id="rId96" Type="http://schemas.openxmlformats.org/officeDocument/2006/relationships/worksheet" Target="worksheets/sheet96.xml"/><Relationship Id="rId140" Type="http://schemas.openxmlformats.org/officeDocument/2006/relationships/worksheet" Target="worksheets/sheet140.xml"/><Relationship Id="rId161" Type="http://schemas.openxmlformats.org/officeDocument/2006/relationships/worksheet" Target="worksheets/sheet161.xml"/><Relationship Id="rId182" Type="http://schemas.openxmlformats.org/officeDocument/2006/relationships/worksheet" Target="worksheets/sheet182.xml"/><Relationship Id="rId6" Type="http://schemas.openxmlformats.org/officeDocument/2006/relationships/worksheet" Target="worksheets/sheet6.xml"/><Relationship Id="rId23" Type="http://schemas.openxmlformats.org/officeDocument/2006/relationships/worksheet" Target="worksheets/sheet23.xml"/><Relationship Id="rId119" Type="http://schemas.openxmlformats.org/officeDocument/2006/relationships/worksheet" Target="worksheets/sheet119.xml"/><Relationship Id="rId44" Type="http://schemas.openxmlformats.org/officeDocument/2006/relationships/worksheet" Target="worksheets/sheet44.xml"/><Relationship Id="rId65" Type="http://schemas.openxmlformats.org/officeDocument/2006/relationships/worksheet" Target="worksheets/sheet65.xml"/><Relationship Id="rId86" Type="http://schemas.openxmlformats.org/officeDocument/2006/relationships/worksheet" Target="worksheets/sheet86.xml"/><Relationship Id="rId130" Type="http://schemas.openxmlformats.org/officeDocument/2006/relationships/worksheet" Target="worksheets/sheet130.xml"/><Relationship Id="rId151" Type="http://schemas.openxmlformats.org/officeDocument/2006/relationships/worksheet" Target="worksheets/sheet151.xml"/><Relationship Id="rId172" Type="http://schemas.openxmlformats.org/officeDocument/2006/relationships/worksheet" Target="worksheets/sheet172.xml"/><Relationship Id="rId193" Type="http://schemas.openxmlformats.org/officeDocument/2006/relationships/sharedStrings" Target="sharedStrings.xml"/><Relationship Id="rId13" Type="http://schemas.openxmlformats.org/officeDocument/2006/relationships/worksheet" Target="worksheets/sheet13.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183" Type="http://schemas.openxmlformats.org/officeDocument/2006/relationships/worksheet" Target="worksheets/sheet18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worksheet" Target="worksheets/sheet184.xml"/><Relationship Id="rId189" Type="http://schemas.openxmlformats.org/officeDocument/2006/relationships/worksheet" Target="worksheets/sheet18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worksheet" Target="worksheets/sheet179.xml"/><Relationship Id="rId195" Type="http://schemas.openxmlformats.org/officeDocument/2006/relationships/customXml" Target="../customXml/item1.xml"/><Relationship Id="rId190" Type="http://schemas.openxmlformats.org/officeDocument/2006/relationships/worksheet" Target="worksheets/sheet190.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 Id="rId185" Type="http://schemas.openxmlformats.org/officeDocument/2006/relationships/worksheet" Target="worksheets/sheet185.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worksheet" Target="worksheets/sheet180.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1" Type="http://schemas.openxmlformats.org/officeDocument/2006/relationships/worksheet" Target="worksheets/sheet1.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8" Type="http://schemas.openxmlformats.org/officeDocument/2006/relationships/worksheet" Target="worksheets/sheet18.xml"/><Relationship Id="rId39" Type="http://schemas.openxmlformats.org/officeDocument/2006/relationships/worksheet" Target="worksheets/sheet39.xml"/></Relationships>
</file>

<file path=xl/ctrlProps/ctrlProp1.xml><?xml version="1.0" encoding="utf-8"?>
<formControlPr xmlns="http://schemas.microsoft.com/office/spreadsheetml/2009/9/main" objectType="CheckBox" checked="Checked" noThreeD="1"/>
</file>

<file path=xl/ctrlProps/ctrlProp10.xml><?xml version="1.0" encoding="utf-8"?>
<formControlPr xmlns="http://schemas.microsoft.com/office/spreadsheetml/2009/9/main" objectType="CheckBox" noThreeD="1"/>
</file>

<file path=xl/ctrlProps/ctrlProp100.xml><?xml version="1.0" encoding="utf-8"?>
<formControlPr xmlns="http://schemas.microsoft.com/office/spreadsheetml/2009/9/main" objectType="Radio" checked="Checked" firstButton="1" noThreeD="1"/>
</file>

<file path=xl/ctrlProps/ctrlProp101.xml><?xml version="1.0" encoding="utf-8"?>
<formControlPr xmlns="http://schemas.microsoft.com/office/spreadsheetml/2009/9/main" objectType="Radio" checked="Checked" firstButton="1" noThreeD="1"/>
</file>

<file path=xl/ctrlProps/ctrlProp102.xml><?xml version="1.0" encoding="utf-8"?>
<formControlPr xmlns="http://schemas.microsoft.com/office/spreadsheetml/2009/9/main" objectType="Radio" checked="Checked" firstButton="1" noThreeD="1"/>
</file>

<file path=xl/ctrlProps/ctrlProp103.xml><?xml version="1.0" encoding="utf-8"?>
<formControlPr xmlns="http://schemas.microsoft.com/office/spreadsheetml/2009/9/main" objectType="Radio" checked="Checked" firstButton="1" noThreeD="1"/>
</file>

<file path=xl/ctrlProps/ctrlProp104.xml><?xml version="1.0" encoding="utf-8"?>
<formControlPr xmlns="http://schemas.microsoft.com/office/spreadsheetml/2009/9/main" objectType="Radio" checked="Checked" firstButton="1" noThreeD="1"/>
</file>

<file path=xl/ctrlProps/ctrlProp105.xml><?xml version="1.0" encoding="utf-8"?>
<formControlPr xmlns="http://schemas.microsoft.com/office/spreadsheetml/2009/9/main" objectType="Radio" checked="Checked" firstButton="1" noThreeD="1"/>
</file>

<file path=xl/ctrlProps/ctrlProp106.xml><?xml version="1.0" encoding="utf-8"?>
<formControlPr xmlns="http://schemas.microsoft.com/office/spreadsheetml/2009/9/main" objectType="Radio" checked="Checked" firstButton="1" noThreeD="1"/>
</file>

<file path=xl/ctrlProps/ctrlProp107.xml><?xml version="1.0" encoding="utf-8"?>
<formControlPr xmlns="http://schemas.microsoft.com/office/spreadsheetml/2009/9/main" objectType="Radio" checked="Checked" firstButton="1" noThreeD="1"/>
</file>

<file path=xl/ctrlProps/ctrlProp108.xml><?xml version="1.0" encoding="utf-8"?>
<formControlPr xmlns="http://schemas.microsoft.com/office/spreadsheetml/2009/9/main" objectType="Radio" checked="Checked" firstButton="1" noThreeD="1"/>
</file>

<file path=xl/ctrlProps/ctrlProp109.xml><?xml version="1.0" encoding="utf-8"?>
<formControlPr xmlns="http://schemas.microsoft.com/office/spreadsheetml/2009/9/main" objectType="Radio" checked="Checked" firstButton="1" noThreeD="1"/>
</file>

<file path=xl/ctrlProps/ctrlProp11.xml><?xml version="1.0" encoding="utf-8"?>
<formControlPr xmlns="http://schemas.microsoft.com/office/spreadsheetml/2009/9/main" objectType="CheckBox" noThreeD="1"/>
</file>

<file path=xl/ctrlProps/ctrlProp110.xml><?xml version="1.0" encoding="utf-8"?>
<formControlPr xmlns="http://schemas.microsoft.com/office/spreadsheetml/2009/9/main" objectType="Radio" checked="Checked" firstButton="1" noThreeD="1"/>
</file>

<file path=xl/ctrlProps/ctrlProp111.xml><?xml version="1.0" encoding="utf-8"?>
<formControlPr xmlns="http://schemas.microsoft.com/office/spreadsheetml/2009/9/main" objectType="Radio" checked="Checked" firstButton="1" noThreeD="1"/>
</file>

<file path=xl/ctrlProps/ctrlProp112.xml><?xml version="1.0" encoding="utf-8"?>
<formControlPr xmlns="http://schemas.microsoft.com/office/spreadsheetml/2009/9/main" objectType="Radio" checked="Checked" firstButton="1" noThreeD="1"/>
</file>

<file path=xl/ctrlProps/ctrlProp113.xml><?xml version="1.0" encoding="utf-8"?>
<formControlPr xmlns="http://schemas.microsoft.com/office/spreadsheetml/2009/9/main" objectType="Radio" checked="Checked" firstButton="1" noThreeD="1"/>
</file>

<file path=xl/ctrlProps/ctrlProp114.xml><?xml version="1.0" encoding="utf-8"?>
<formControlPr xmlns="http://schemas.microsoft.com/office/spreadsheetml/2009/9/main" objectType="Radio" checked="Checked" firstButton="1" noThreeD="1"/>
</file>

<file path=xl/ctrlProps/ctrlProp115.xml><?xml version="1.0" encoding="utf-8"?>
<formControlPr xmlns="http://schemas.microsoft.com/office/spreadsheetml/2009/9/main" objectType="Radio" checked="Checked" firstButton="1" noThreeD="1"/>
</file>

<file path=xl/ctrlProps/ctrlProp116.xml><?xml version="1.0" encoding="utf-8"?>
<formControlPr xmlns="http://schemas.microsoft.com/office/spreadsheetml/2009/9/main" objectType="Radio" checked="Checked" firstButton="1" noThreeD="1"/>
</file>

<file path=xl/ctrlProps/ctrlProp117.xml><?xml version="1.0" encoding="utf-8"?>
<formControlPr xmlns="http://schemas.microsoft.com/office/spreadsheetml/2009/9/main" objectType="Radio" checked="Checked" firstButton="1" noThreeD="1"/>
</file>

<file path=xl/ctrlProps/ctrlProp118.xml><?xml version="1.0" encoding="utf-8"?>
<formControlPr xmlns="http://schemas.microsoft.com/office/spreadsheetml/2009/9/main" objectType="Radio" checked="Checked" firstButton="1" noThreeD="1"/>
</file>

<file path=xl/ctrlProps/ctrlProp119.xml><?xml version="1.0" encoding="utf-8"?>
<formControlPr xmlns="http://schemas.microsoft.com/office/spreadsheetml/2009/9/main" objectType="Radio" checked="Checked" firstButton="1" noThreeD="1"/>
</file>

<file path=xl/ctrlProps/ctrlProp12.xml><?xml version="1.0" encoding="utf-8"?>
<formControlPr xmlns="http://schemas.microsoft.com/office/spreadsheetml/2009/9/main" objectType="CheckBox" checked="Checked" noThreeD="1"/>
</file>

<file path=xl/ctrlProps/ctrlProp120.xml><?xml version="1.0" encoding="utf-8"?>
<formControlPr xmlns="http://schemas.microsoft.com/office/spreadsheetml/2009/9/main" objectType="Radio" checked="Checked" firstButton="1" noThreeD="1"/>
</file>

<file path=xl/ctrlProps/ctrlProp121.xml><?xml version="1.0" encoding="utf-8"?>
<formControlPr xmlns="http://schemas.microsoft.com/office/spreadsheetml/2009/9/main" objectType="Radio" checked="Checked" firstButton="1" noThreeD="1"/>
</file>

<file path=xl/ctrlProps/ctrlProp122.xml><?xml version="1.0" encoding="utf-8"?>
<formControlPr xmlns="http://schemas.microsoft.com/office/spreadsheetml/2009/9/main" objectType="Radio" checked="Checked" firstButton="1" noThreeD="1"/>
</file>

<file path=xl/ctrlProps/ctrlProp123.xml><?xml version="1.0" encoding="utf-8"?>
<formControlPr xmlns="http://schemas.microsoft.com/office/spreadsheetml/2009/9/main" objectType="Radio" checked="Checked" firstButton="1" noThreeD="1"/>
</file>

<file path=xl/ctrlProps/ctrlProp124.xml><?xml version="1.0" encoding="utf-8"?>
<formControlPr xmlns="http://schemas.microsoft.com/office/spreadsheetml/2009/9/main" objectType="Radio" checked="Checked" firstButton="1" noThreeD="1"/>
</file>

<file path=xl/ctrlProps/ctrlProp125.xml><?xml version="1.0" encoding="utf-8"?>
<formControlPr xmlns="http://schemas.microsoft.com/office/spreadsheetml/2009/9/main" objectType="Radio" checked="Checked" firstButton="1" noThreeD="1"/>
</file>

<file path=xl/ctrlProps/ctrlProp126.xml><?xml version="1.0" encoding="utf-8"?>
<formControlPr xmlns="http://schemas.microsoft.com/office/spreadsheetml/2009/9/main" objectType="Radio" checked="Checked" firstButton="1" noThreeD="1"/>
</file>

<file path=xl/ctrlProps/ctrlProp127.xml><?xml version="1.0" encoding="utf-8"?>
<formControlPr xmlns="http://schemas.microsoft.com/office/spreadsheetml/2009/9/main" objectType="Radio" checked="Checked" firstButton="1" noThreeD="1"/>
</file>

<file path=xl/ctrlProps/ctrlProp128.xml><?xml version="1.0" encoding="utf-8"?>
<formControlPr xmlns="http://schemas.microsoft.com/office/spreadsheetml/2009/9/main" objectType="Radio" checked="Checked" firstButton="1" noThreeD="1"/>
</file>

<file path=xl/ctrlProps/ctrlProp129.xml><?xml version="1.0" encoding="utf-8"?>
<formControlPr xmlns="http://schemas.microsoft.com/office/spreadsheetml/2009/9/main" objectType="Radio" checked="Checked" firstButton="1" noThreeD="1"/>
</file>

<file path=xl/ctrlProps/ctrlProp13.xml><?xml version="1.0" encoding="utf-8"?>
<formControlPr xmlns="http://schemas.microsoft.com/office/spreadsheetml/2009/9/main" objectType="CheckBox" noThreeD="1"/>
</file>

<file path=xl/ctrlProps/ctrlProp130.xml><?xml version="1.0" encoding="utf-8"?>
<formControlPr xmlns="http://schemas.microsoft.com/office/spreadsheetml/2009/9/main" objectType="Radio" checked="Checked" firstButton="1" noThreeD="1"/>
</file>

<file path=xl/ctrlProps/ctrlProp131.xml><?xml version="1.0" encoding="utf-8"?>
<formControlPr xmlns="http://schemas.microsoft.com/office/spreadsheetml/2009/9/main" objectType="Radio" checked="Checked" firstButton="1" noThreeD="1"/>
</file>

<file path=xl/ctrlProps/ctrlProp132.xml><?xml version="1.0" encoding="utf-8"?>
<formControlPr xmlns="http://schemas.microsoft.com/office/spreadsheetml/2009/9/main" objectType="Radio" checked="Checked" firstButton="1" noThreeD="1"/>
</file>

<file path=xl/ctrlProps/ctrlProp133.xml><?xml version="1.0" encoding="utf-8"?>
<formControlPr xmlns="http://schemas.microsoft.com/office/spreadsheetml/2009/9/main" objectType="Radio" checked="Checked" firstButton="1" noThreeD="1"/>
</file>

<file path=xl/ctrlProps/ctrlProp134.xml><?xml version="1.0" encoding="utf-8"?>
<formControlPr xmlns="http://schemas.microsoft.com/office/spreadsheetml/2009/9/main" objectType="Radio" checked="Checked" firstButton="1" noThreeD="1"/>
</file>

<file path=xl/ctrlProps/ctrlProp135.xml><?xml version="1.0" encoding="utf-8"?>
<formControlPr xmlns="http://schemas.microsoft.com/office/spreadsheetml/2009/9/main" objectType="Radio" checked="Checked" firstButton="1" noThreeD="1"/>
</file>

<file path=xl/ctrlProps/ctrlProp136.xml><?xml version="1.0" encoding="utf-8"?>
<formControlPr xmlns="http://schemas.microsoft.com/office/spreadsheetml/2009/9/main" objectType="Radio" checked="Checked" firstButton="1" noThreeD="1"/>
</file>

<file path=xl/ctrlProps/ctrlProp137.xml><?xml version="1.0" encoding="utf-8"?>
<formControlPr xmlns="http://schemas.microsoft.com/office/spreadsheetml/2009/9/main" objectType="Radio" checked="Checked" firstButton="1" noThreeD="1"/>
</file>

<file path=xl/ctrlProps/ctrlProp138.xml><?xml version="1.0" encoding="utf-8"?>
<formControlPr xmlns="http://schemas.microsoft.com/office/spreadsheetml/2009/9/main" objectType="Radio" checked="Checked" firstButton="1" noThreeD="1"/>
</file>

<file path=xl/ctrlProps/ctrlProp139.xml><?xml version="1.0" encoding="utf-8"?>
<formControlPr xmlns="http://schemas.microsoft.com/office/spreadsheetml/2009/9/main" objectType="Radio" checked="Checked" firstButton="1" noThreeD="1"/>
</file>

<file path=xl/ctrlProps/ctrlProp14.xml><?xml version="1.0" encoding="utf-8"?>
<formControlPr xmlns="http://schemas.microsoft.com/office/spreadsheetml/2009/9/main" objectType="CheckBox" noThreeD="1"/>
</file>

<file path=xl/ctrlProps/ctrlProp140.xml><?xml version="1.0" encoding="utf-8"?>
<formControlPr xmlns="http://schemas.microsoft.com/office/spreadsheetml/2009/9/main" objectType="Radio" checked="Checked" firstButton="1" noThreeD="1"/>
</file>

<file path=xl/ctrlProps/ctrlProp141.xml><?xml version="1.0" encoding="utf-8"?>
<formControlPr xmlns="http://schemas.microsoft.com/office/spreadsheetml/2009/9/main" objectType="Radio" checked="Checked" firstButton="1" noThreeD="1"/>
</file>

<file path=xl/ctrlProps/ctrlProp142.xml><?xml version="1.0" encoding="utf-8"?>
<formControlPr xmlns="http://schemas.microsoft.com/office/spreadsheetml/2009/9/main" objectType="Radio" checked="Checked" firstButton="1" noThreeD="1"/>
</file>

<file path=xl/ctrlProps/ctrlProp143.xml><?xml version="1.0" encoding="utf-8"?>
<formControlPr xmlns="http://schemas.microsoft.com/office/spreadsheetml/2009/9/main" objectType="Radio" checked="Checked" firstButton="1" noThreeD="1"/>
</file>

<file path=xl/ctrlProps/ctrlProp144.xml><?xml version="1.0" encoding="utf-8"?>
<formControlPr xmlns="http://schemas.microsoft.com/office/spreadsheetml/2009/9/main" objectType="Radio" checked="Checked" firstButton="1" noThreeD="1"/>
</file>

<file path=xl/ctrlProps/ctrlProp145.xml><?xml version="1.0" encoding="utf-8"?>
<formControlPr xmlns="http://schemas.microsoft.com/office/spreadsheetml/2009/9/main" objectType="Radio" checked="Checked" firstButton="1" noThreeD="1"/>
</file>

<file path=xl/ctrlProps/ctrlProp146.xml><?xml version="1.0" encoding="utf-8"?>
<formControlPr xmlns="http://schemas.microsoft.com/office/spreadsheetml/2009/9/main" objectType="Radio" checked="Checked" firstButton="1" noThreeD="1"/>
</file>

<file path=xl/ctrlProps/ctrlProp147.xml><?xml version="1.0" encoding="utf-8"?>
<formControlPr xmlns="http://schemas.microsoft.com/office/spreadsheetml/2009/9/main" objectType="Radio" checked="Checked" firstButton="1" noThreeD="1"/>
</file>

<file path=xl/ctrlProps/ctrlProp148.xml><?xml version="1.0" encoding="utf-8"?>
<formControlPr xmlns="http://schemas.microsoft.com/office/spreadsheetml/2009/9/main" objectType="Radio" checked="Checked" firstButton="1" noThreeD="1"/>
</file>

<file path=xl/ctrlProps/ctrlProp149.xml><?xml version="1.0" encoding="utf-8"?>
<formControlPr xmlns="http://schemas.microsoft.com/office/spreadsheetml/2009/9/main" objectType="Radio" checked="Checked" firstButton="1" noThreeD="1"/>
</file>

<file path=xl/ctrlProps/ctrlProp15.xml><?xml version="1.0" encoding="utf-8"?>
<formControlPr xmlns="http://schemas.microsoft.com/office/spreadsheetml/2009/9/main" objectType="CheckBox" noThreeD="1"/>
</file>

<file path=xl/ctrlProps/ctrlProp150.xml><?xml version="1.0" encoding="utf-8"?>
<formControlPr xmlns="http://schemas.microsoft.com/office/spreadsheetml/2009/9/main" objectType="Radio" checked="Checked" firstButton="1" noThreeD="1"/>
</file>

<file path=xl/ctrlProps/ctrlProp151.xml><?xml version="1.0" encoding="utf-8"?>
<formControlPr xmlns="http://schemas.microsoft.com/office/spreadsheetml/2009/9/main" objectType="Radio" checked="Checked" firstButton="1" noThreeD="1"/>
</file>

<file path=xl/ctrlProps/ctrlProp152.xml><?xml version="1.0" encoding="utf-8"?>
<formControlPr xmlns="http://schemas.microsoft.com/office/spreadsheetml/2009/9/main" objectType="Radio" checked="Checked" firstButton="1" noThreeD="1"/>
</file>

<file path=xl/ctrlProps/ctrlProp153.xml><?xml version="1.0" encoding="utf-8"?>
<formControlPr xmlns="http://schemas.microsoft.com/office/spreadsheetml/2009/9/main" objectType="Radio" checked="Checked" firstButton="1" noThreeD="1"/>
</file>

<file path=xl/ctrlProps/ctrlProp154.xml><?xml version="1.0" encoding="utf-8"?>
<formControlPr xmlns="http://schemas.microsoft.com/office/spreadsheetml/2009/9/main" objectType="Radio" checked="Checked" firstButton="1" noThreeD="1"/>
</file>

<file path=xl/ctrlProps/ctrlProp155.xml><?xml version="1.0" encoding="utf-8"?>
<formControlPr xmlns="http://schemas.microsoft.com/office/spreadsheetml/2009/9/main" objectType="Radio" checked="Checked" firstButton="1" noThreeD="1"/>
</file>

<file path=xl/ctrlProps/ctrlProp156.xml><?xml version="1.0" encoding="utf-8"?>
<formControlPr xmlns="http://schemas.microsoft.com/office/spreadsheetml/2009/9/main" objectType="Radio" checked="Checked" firstButton="1" noThreeD="1"/>
</file>

<file path=xl/ctrlProps/ctrlProp157.xml><?xml version="1.0" encoding="utf-8"?>
<formControlPr xmlns="http://schemas.microsoft.com/office/spreadsheetml/2009/9/main" objectType="Radio" checked="Checked" firstButton="1" noThreeD="1"/>
</file>

<file path=xl/ctrlProps/ctrlProp158.xml><?xml version="1.0" encoding="utf-8"?>
<formControlPr xmlns="http://schemas.microsoft.com/office/spreadsheetml/2009/9/main" objectType="Radio" checked="Checked" firstButton="1" noThreeD="1"/>
</file>

<file path=xl/ctrlProps/ctrlProp159.xml><?xml version="1.0" encoding="utf-8"?>
<formControlPr xmlns="http://schemas.microsoft.com/office/spreadsheetml/2009/9/main" objectType="Radio" checked="Checked" firstButton="1" noThreeD="1"/>
</file>

<file path=xl/ctrlProps/ctrlProp16.xml><?xml version="1.0" encoding="utf-8"?>
<formControlPr xmlns="http://schemas.microsoft.com/office/spreadsheetml/2009/9/main" objectType="CheckBox" noThreeD="1"/>
</file>

<file path=xl/ctrlProps/ctrlProp160.xml><?xml version="1.0" encoding="utf-8"?>
<formControlPr xmlns="http://schemas.microsoft.com/office/spreadsheetml/2009/9/main" objectType="Radio" checked="Checked" firstButton="1" noThreeD="1"/>
</file>

<file path=xl/ctrlProps/ctrlProp161.xml><?xml version="1.0" encoding="utf-8"?>
<formControlPr xmlns="http://schemas.microsoft.com/office/spreadsheetml/2009/9/main" objectType="Radio" checked="Checked" firstButton="1" noThreeD="1"/>
</file>

<file path=xl/ctrlProps/ctrlProp162.xml><?xml version="1.0" encoding="utf-8"?>
<formControlPr xmlns="http://schemas.microsoft.com/office/spreadsheetml/2009/9/main" objectType="Radio" checked="Checked" firstButton="1" noThreeD="1"/>
</file>

<file path=xl/ctrlProps/ctrlProp163.xml><?xml version="1.0" encoding="utf-8"?>
<formControlPr xmlns="http://schemas.microsoft.com/office/spreadsheetml/2009/9/main" objectType="Radio" checked="Checked" firstButton="1" noThreeD="1"/>
</file>

<file path=xl/ctrlProps/ctrlProp164.xml><?xml version="1.0" encoding="utf-8"?>
<formControlPr xmlns="http://schemas.microsoft.com/office/spreadsheetml/2009/9/main" objectType="Radio" checked="Checked" firstButton="1" noThreeD="1"/>
</file>

<file path=xl/ctrlProps/ctrlProp165.xml><?xml version="1.0" encoding="utf-8"?>
<formControlPr xmlns="http://schemas.microsoft.com/office/spreadsheetml/2009/9/main" objectType="Radio" checked="Checked" firstButton="1" noThreeD="1"/>
</file>

<file path=xl/ctrlProps/ctrlProp166.xml><?xml version="1.0" encoding="utf-8"?>
<formControlPr xmlns="http://schemas.microsoft.com/office/spreadsheetml/2009/9/main" objectType="Radio" checked="Checked" firstButton="1" noThreeD="1"/>
</file>

<file path=xl/ctrlProps/ctrlProp167.xml><?xml version="1.0" encoding="utf-8"?>
<formControlPr xmlns="http://schemas.microsoft.com/office/spreadsheetml/2009/9/main" objectType="Radio" checked="Checked" firstButton="1" noThreeD="1"/>
</file>

<file path=xl/ctrlProps/ctrlProp168.xml><?xml version="1.0" encoding="utf-8"?>
<formControlPr xmlns="http://schemas.microsoft.com/office/spreadsheetml/2009/9/main" objectType="Radio" checked="Checked" firstButton="1" noThreeD="1"/>
</file>

<file path=xl/ctrlProps/ctrlProp17.xml><?xml version="1.0" encoding="utf-8"?>
<formControlPr xmlns="http://schemas.microsoft.com/office/spreadsheetml/2009/9/main" objectType="CheckBox" noThreeD="1"/>
</file>

<file path=xl/ctrlProps/ctrlProp18.xml><?xml version="1.0" encoding="utf-8"?>
<formControlPr xmlns="http://schemas.microsoft.com/office/spreadsheetml/2009/9/main" objectType="CheckBox" noThreeD="1"/>
</file>

<file path=xl/ctrlProps/ctrlProp19.xml><?xml version="1.0" encoding="utf-8"?>
<formControlPr xmlns="http://schemas.microsoft.com/office/spreadsheetml/2009/9/main" objectType="CheckBox" noThreeD="1"/>
</file>

<file path=xl/ctrlProps/ctrlProp2.xml><?xml version="1.0" encoding="utf-8"?>
<formControlPr xmlns="http://schemas.microsoft.com/office/spreadsheetml/2009/9/main" objectType="CheckBox" checked="Checked" noThreeD="1"/>
</file>

<file path=xl/ctrlProps/ctrlProp20.xml><?xml version="1.0" encoding="utf-8"?>
<formControlPr xmlns="http://schemas.microsoft.com/office/spreadsheetml/2009/9/main" objectType="CheckBox" noThreeD="1"/>
</file>

<file path=xl/ctrlProps/ctrlProp21.xml><?xml version="1.0" encoding="utf-8"?>
<formControlPr xmlns="http://schemas.microsoft.com/office/spreadsheetml/2009/9/main" objectType="CheckBox" noThreeD="1"/>
</file>

<file path=xl/ctrlProps/ctrlProp22.xml><?xml version="1.0" encoding="utf-8"?>
<formControlPr xmlns="http://schemas.microsoft.com/office/spreadsheetml/2009/9/main" objectType="CheckBox" noThreeD="1"/>
</file>

<file path=xl/ctrlProps/ctrlProp23.xml><?xml version="1.0" encoding="utf-8"?>
<formControlPr xmlns="http://schemas.microsoft.com/office/spreadsheetml/2009/9/main" objectType="CheckBox" noThreeD="1"/>
</file>

<file path=xl/ctrlProps/ctrlProp24.xml><?xml version="1.0" encoding="utf-8"?>
<formControlPr xmlns="http://schemas.microsoft.com/office/spreadsheetml/2009/9/main" objectType="CheckBox" noThreeD="1"/>
</file>

<file path=xl/ctrlProps/ctrlProp25.xml><?xml version="1.0" encoding="utf-8"?>
<formControlPr xmlns="http://schemas.microsoft.com/office/spreadsheetml/2009/9/main" objectType="CheckBox" noThreeD="1"/>
</file>

<file path=xl/ctrlProps/ctrlProp26.xml><?xml version="1.0" encoding="utf-8"?>
<formControlPr xmlns="http://schemas.microsoft.com/office/spreadsheetml/2009/9/main" objectType="CheckBox" noThreeD="1"/>
</file>

<file path=xl/ctrlProps/ctrlProp27.xml><?xml version="1.0" encoding="utf-8"?>
<formControlPr xmlns="http://schemas.microsoft.com/office/spreadsheetml/2009/9/main" objectType="CheckBox" noThreeD="1"/>
</file>

<file path=xl/ctrlProps/ctrlProp28.xml><?xml version="1.0" encoding="utf-8"?>
<formControlPr xmlns="http://schemas.microsoft.com/office/spreadsheetml/2009/9/main" objectType="CheckBox" noThreeD="1"/>
</file>

<file path=xl/ctrlProps/ctrlProp29.xml><?xml version="1.0" encoding="utf-8"?>
<formControlPr xmlns="http://schemas.microsoft.com/office/spreadsheetml/2009/9/main" objectType="CheckBox" noThreeD="1"/>
</file>

<file path=xl/ctrlProps/ctrlProp3.xml><?xml version="1.0" encoding="utf-8"?>
<formControlPr xmlns="http://schemas.microsoft.com/office/spreadsheetml/2009/9/main" objectType="CheckBox" checked="Checked" noThreeD="1"/>
</file>

<file path=xl/ctrlProps/ctrlProp30.xml><?xml version="1.0" encoding="utf-8"?>
<formControlPr xmlns="http://schemas.microsoft.com/office/spreadsheetml/2009/9/main" objectType="CheckBox" noThreeD="1"/>
</file>

<file path=xl/ctrlProps/ctrlProp31.xml><?xml version="1.0" encoding="utf-8"?>
<formControlPr xmlns="http://schemas.microsoft.com/office/spreadsheetml/2009/9/main" objectType="CheckBox" noThreeD="1"/>
</file>

<file path=xl/ctrlProps/ctrlProp32.xml><?xml version="1.0" encoding="utf-8"?>
<formControlPr xmlns="http://schemas.microsoft.com/office/spreadsheetml/2009/9/main" objectType="CheckBox" noThreeD="1"/>
</file>

<file path=xl/ctrlProps/ctrlProp33.xml><?xml version="1.0" encoding="utf-8"?>
<formControlPr xmlns="http://schemas.microsoft.com/office/spreadsheetml/2009/9/main" objectType="CheckBox" noThreeD="1"/>
</file>

<file path=xl/ctrlProps/ctrlProp34.xml><?xml version="1.0" encoding="utf-8"?>
<formControlPr xmlns="http://schemas.microsoft.com/office/spreadsheetml/2009/9/main" objectType="CheckBox" noThreeD="1"/>
</file>

<file path=xl/ctrlProps/ctrlProp35.xml><?xml version="1.0" encoding="utf-8"?>
<formControlPr xmlns="http://schemas.microsoft.com/office/spreadsheetml/2009/9/main" objectType="CheckBox" noThreeD="1"/>
</file>

<file path=xl/ctrlProps/ctrlProp36.xml><?xml version="1.0" encoding="utf-8"?>
<formControlPr xmlns="http://schemas.microsoft.com/office/spreadsheetml/2009/9/main" objectType="CheckBox" noThreeD="1"/>
</file>

<file path=xl/ctrlProps/ctrlProp37.xml><?xml version="1.0" encoding="utf-8"?>
<formControlPr xmlns="http://schemas.microsoft.com/office/spreadsheetml/2009/9/main" objectType="CheckBox" checked="Checked" noThreeD="1"/>
</file>

<file path=xl/ctrlProps/ctrlProp38.xml><?xml version="1.0" encoding="utf-8"?>
<formControlPr xmlns="http://schemas.microsoft.com/office/spreadsheetml/2009/9/main" objectType="CheckBox" noThreeD="1"/>
</file>

<file path=xl/ctrlProps/ctrlProp39.xml><?xml version="1.0" encoding="utf-8"?>
<formControlPr xmlns="http://schemas.microsoft.com/office/spreadsheetml/2009/9/main" objectType="CheckBox" noThreeD="1"/>
</file>

<file path=xl/ctrlProps/ctrlProp4.xml><?xml version="1.0" encoding="utf-8"?>
<formControlPr xmlns="http://schemas.microsoft.com/office/spreadsheetml/2009/9/main" objectType="CheckBox" noThreeD="1"/>
</file>

<file path=xl/ctrlProps/ctrlProp40.xml><?xml version="1.0" encoding="utf-8"?>
<formControlPr xmlns="http://schemas.microsoft.com/office/spreadsheetml/2009/9/main" objectType="CheckBox" noThreeD="1"/>
</file>

<file path=xl/ctrlProps/ctrlProp41.xml><?xml version="1.0" encoding="utf-8"?>
<formControlPr xmlns="http://schemas.microsoft.com/office/spreadsheetml/2009/9/main" objectType="CheckBox" noThreeD="1"/>
</file>

<file path=xl/ctrlProps/ctrlProp42.xml><?xml version="1.0" encoding="utf-8"?>
<formControlPr xmlns="http://schemas.microsoft.com/office/spreadsheetml/2009/9/main" objectType="CheckBox" noThreeD="1"/>
</file>

<file path=xl/ctrlProps/ctrlProp43.xml><?xml version="1.0" encoding="utf-8"?>
<formControlPr xmlns="http://schemas.microsoft.com/office/spreadsheetml/2009/9/main" objectType="CheckBox" noThreeD="1"/>
</file>

<file path=xl/ctrlProps/ctrlProp44.xml><?xml version="1.0" encoding="utf-8"?>
<formControlPr xmlns="http://schemas.microsoft.com/office/spreadsheetml/2009/9/main" objectType="CheckBox" noThreeD="1"/>
</file>

<file path=xl/ctrlProps/ctrlProp45.xml><?xml version="1.0" encoding="utf-8"?>
<formControlPr xmlns="http://schemas.microsoft.com/office/spreadsheetml/2009/9/main" objectType="CheckBox" noThreeD="1"/>
</file>

<file path=xl/ctrlProps/ctrlProp46.xml><?xml version="1.0" encoding="utf-8"?>
<formControlPr xmlns="http://schemas.microsoft.com/office/spreadsheetml/2009/9/main" objectType="CheckBox" noThreeD="1"/>
</file>

<file path=xl/ctrlProps/ctrlProp47.xml><?xml version="1.0" encoding="utf-8"?>
<formControlPr xmlns="http://schemas.microsoft.com/office/spreadsheetml/2009/9/main" objectType="CheckBox" noThreeD="1"/>
</file>

<file path=xl/ctrlProps/ctrlProp48.xml><?xml version="1.0" encoding="utf-8"?>
<formControlPr xmlns="http://schemas.microsoft.com/office/spreadsheetml/2009/9/main" objectType="CheckBox" noThreeD="1"/>
</file>

<file path=xl/ctrlProps/ctrlProp49.xml><?xml version="1.0" encoding="utf-8"?>
<formControlPr xmlns="http://schemas.microsoft.com/office/spreadsheetml/2009/9/main" objectType="CheckBox" noThreeD="1"/>
</file>

<file path=xl/ctrlProps/ctrlProp5.xml><?xml version="1.0" encoding="utf-8"?>
<formControlPr xmlns="http://schemas.microsoft.com/office/spreadsheetml/2009/9/main" objectType="CheckBox" noThreeD="1"/>
</file>

<file path=xl/ctrlProps/ctrlProp50.xml><?xml version="1.0" encoding="utf-8"?>
<formControlPr xmlns="http://schemas.microsoft.com/office/spreadsheetml/2009/9/main" objectType="CheckBox" noThreeD="1"/>
</file>

<file path=xl/ctrlProps/ctrlProp51.xml><?xml version="1.0" encoding="utf-8"?>
<formControlPr xmlns="http://schemas.microsoft.com/office/spreadsheetml/2009/9/main" objectType="CheckBox" noThreeD="1"/>
</file>

<file path=xl/ctrlProps/ctrlProp52.xml><?xml version="1.0" encoding="utf-8"?>
<formControlPr xmlns="http://schemas.microsoft.com/office/spreadsheetml/2009/9/main" objectType="CheckBox" noThreeD="1"/>
</file>

<file path=xl/ctrlProps/ctrlProp53.xml><?xml version="1.0" encoding="utf-8"?>
<formControlPr xmlns="http://schemas.microsoft.com/office/spreadsheetml/2009/9/main" objectType="CheckBox" noThreeD="1"/>
</file>

<file path=xl/ctrlProps/ctrlProp54.xml><?xml version="1.0" encoding="utf-8"?>
<formControlPr xmlns="http://schemas.microsoft.com/office/spreadsheetml/2009/9/main" objectType="CheckBox" noThreeD="1"/>
</file>

<file path=xl/ctrlProps/ctrlProp55.xml><?xml version="1.0" encoding="utf-8"?>
<formControlPr xmlns="http://schemas.microsoft.com/office/spreadsheetml/2009/9/main" objectType="CheckBox" noThreeD="1"/>
</file>

<file path=xl/ctrlProps/ctrlProp56.xml><?xml version="1.0" encoding="utf-8"?>
<formControlPr xmlns="http://schemas.microsoft.com/office/spreadsheetml/2009/9/main" objectType="CheckBox" noThreeD="1"/>
</file>

<file path=xl/ctrlProps/ctrlProp57.xml><?xml version="1.0" encoding="utf-8"?>
<formControlPr xmlns="http://schemas.microsoft.com/office/spreadsheetml/2009/9/main" objectType="CheckBox" noThreeD="1"/>
</file>

<file path=xl/ctrlProps/ctrlProp58.xml><?xml version="1.0" encoding="utf-8"?>
<formControlPr xmlns="http://schemas.microsoft.com/office/spreadsheetml/2009/9/main" objectType="CheckBox" checked="Checked" noThreeD="1"/>
</file>

<file path=xl/ctrlProps/ctrlProp59.xml><?xml version="1.0" encoding="utf-8"?>
<formControlPr xmlns="http://schemas.microsoft.com/office/spreadsheetml/2009/9/main" objectType="CheckBox" noThreeD="1"/>
</file>

<file path=xl/ctrlProps/ctrlProp6.xml><?xml version="1.0" encoding="utf-8"?>
<formControlPr xmlns="http://schemas.microsoft.com/office/spreadsheetml/2009/9/main" objectType="CheckBox" noThreeD="1"/>
</file>

<file path=xl/ctrlProps/ctrlProp60.xml><?xml version="1.0" encoding="utf-8"?>
<formControlPr xmlns="http://schemas.microsoft.com/office/spreadsheetml/2009/9/main" objectType="CheckBox" noThreeD="1"/>
</file>

<file path=xl/ctrlProps/ctrlProp61.xml><?xml version="1.0" encoding="utf-8"?>
<formControlPr xmlns="http://schemas.microsoft.com/office/spreadsheetml/2009/9/main" objectType="CheckBox" noThreeD="1"/>
</file>

<file path=xl/ctrlProps/ctrlProp62.xml><?xml version="1.0" encoding="utf-8"?>
<formControlPr xmlns="http://schemas.microsoft.com/office/spreadsheetml/2009/9/main" objectType="CheckBox" noThreeD="1"/>
</file>

<file path=xl/ctrlProps/ctrlProp63.xml><?xml version="1.0" encoding="utf-8"?>
<formControlPr xmlns="http://schemas.microsoft.com/office/spreadsheetml/2009/9/main" objectType="CheckBox" noThreeD="1"/>
</file>

<file path=xl/ctrlProps/ctrlProp64.xml><?xml version="1.0" encoding="utf-8"?>
<formControlPr xmlns="http://schemas.microsoft.com/office/spreadsheetml/2009/9/main" objectType="CheckBox" noThreeD="1"/>
</file>

<file path=xl/ctrlProps/ctrlProp65.xml><?xml version="1.0" encoding="utf-8"?>
<formControlPr xmlns="http://schemas.microsoft.com/office/spreadsheetml/2009/9/main" objectType="CheckBox" noThreeD="1"/>
</file>

<file path=xl/ctrlProps/ctrlProp66.xml><?xml version="1.0" encoding="utf-8"?>
<formControlPr xmlns="http://schemas.microsoft.com/office/spreadsheetml/2009/9/main" objectType="CheckBox" noThreeD="1"/>
</file>

<file path=xl/ctrlProps/ctrlProp67.xml><?xml version="1.0" encoding="utf-8"?>
<formControlPr xmlns="http://schemas.microsoft.com/office/spreadsheetml/2009/9/main" objectType="CheckBox" noThreeD="1"/>
</file>

<file path=xl/ctrlProps/ctrlProp68.xml><?xml version="1.0" encoding="utf-8"?>
<formControlPr xmlns="http://schemas.microsoft.com/office/spreadsheetml/2009/9/main" objectType="CheckBox" noThreeD="1"/>
</file>

<file path=xl/ctrlProps/ctrlProp69.xml><?xml version="1.0" encoding="utf-8"?>
<formControlPr xmlns="http://schemas.microsoft.com/office/spreadsheetml/2009/9/main" objectType="CheckBox" noThreeD="1"/>
</file>

<file path=xl/ctrlProps/ctrlProp7.xml><?xml version="1.0" encoding="utf-8"?>
<formControlPr xmlns="http://schemas.microsoft.com/office/spreadsheetml/2009/9/main" objectType="CheckBox" checked="Checked" noThreeD="1"/>
</file>

<file path=xl/ctrlProps/ctrlProp70.xml><?xml version="1.0" encoding="utf-8"?>
<formControlPr xmlns="http://schemas.microsoft.com/office/spreadsheetml/2009/9/main" objectType="CheckBox" noThreeD="1"/>
</file>

<file path=xl/ctrlProps/ctrlProp71.xml><?xml version="1.0" encoding="utf-8"?>
<formControlPr xmlns="http://schemas.microsoft.com/office/spreadsheetml/2009/9/main" objectType="CheckBox" checked="Checked" noThreeD="1"/>
</file>

<file path=xl/ctrlProps/ctrlProp72.xml><?xml version="1.0" encoding="utf-8"?>
<formControlPr xmlns="http://schemas.microsoft.com/office/spreadsheetml/2009/9/main" objectType="CheckBox" noThreeD="1"/>
</file>

<file path=xl/ctrlProps/ctrlProp73.xml><?xml version="1.0" encoding="utf-8"?>
<formControlPr xmlns="http://schemas.microsoft.com/office/spreadsheetml/2009/9/main" objectType="CheckBox" noThreeD="1"/>
</file>

<file path=xl/ctrlProps/ctrlProp74.xml><?xml version="1.0" encoding="utf-8"?>
<formControlPr xmlns="http://schemas.microsoft.com/office/spreadsheetml/2009/9/main" objectType="CheckBox" noThreeD="1"/>
</file>

<file path=xl/ctrlProps/ctrlProp75.xml><?xml version="1.0" encoding="utf-8"?>
<formControlPr xmlns="http://schemas.microsoft.com/office/spreadsheetml/2009/9/main" objectType="CheckBox" noThreeD="1"/>
</file>

<file path=xl/ctrlProps/ctrlProp76.xml><?xml version="1.0" encoding="utf-8"?>
<formControlPr xmlns="http://schemas.microsoft.com/office/spreadsheetml/2009/9/main" objectType="CheckBox" noThreeD="1"/>
</file>

<file path=xl/ctrlProps/ctrlProp77.xml><?xml version="1.0" encoding="utf-8"?>
<formControlPr xmlns="http://schemas.microsoft.com/office/spreadsheetml/2009/9/main" objectType="CheckBox" noThreeD="1"/>
</file>

<file path=xl/ctrlProps/ctrlProp78.xml><?xml version="1.0" encoding="utf-8"?>
<formControlPr xmlns="http://schemas.microsoft.com/office/spreadsheetml/2009/9/main" objectType="CheckBox" noThreeD="1"/>
</file>

<file path=xl/ctrlProps/ctrlProp79.xml><?xml version="1.0" encoding="utf-8"?>
<formControlPr xmlns="http://schemas.microsoft.com/office/spreadsheetml/2009/9/main" objectType="CheckBox" noThreeD="1"/>
</file>

<file path=xl/ctrlProps/ctrlProp8.xml><?xml version="1.0" encoding="utf-8"?>
<formControlPr xmlns="http://schemas.microsoft.com/office/spreadsheetml/2009/9/main" objectType="CheckBox" noThreeD="1"/>
</file>

<file path=xl/ctrlProps/ctrlProp80.xml><?xml version="1.0" encoding="utf-8"?>
<formControlPr xmlns="http://schemas.microsoft.com/office/spreadsheetml/2009/9/main" objectType="CheckBox" noThreeD="1"/>
</file>

<file path=xl/ctrlProps/ctrlProp81.xml><?xml version="1.0" encoding="utf-8"?>
<formControlPr xmlns="http://schemas.microsoft.com/office/spreadsheetml/2009/9/main" objectType="CheckBox" noThreeD="1"/>
</file>

<file path=xl/ctrlProps/ctrlProp82.xml><?xml version="1.0" encoding="utf-8"?>
<formControlPr xmlns="http://schemas.microsoft.com/office/spreadsheetml/2009/9/main" objectType="CheckBox" noThreeD="1"/>
</file>

<file path=xl/ctrlProps/ctrlProp83.xml><?xml version="1.0" encoding="utf-8"?>
<formControlPr xmlns="http://schemas.microsoft.com/office/spreadsheetml/2009/9/main" objectType="CheckBox" noThreeD="1"/>
</file>

<file path=xl/ctrlProps/ctrlProp84.xml><?xml version="1.0" encoding="utf-8"?>
<formControlPr xmlns="http://schemas.microsoft.com/office/spreadsheetml/2009/9/main" objectType="Radio" checked="Checked" firstButton="1" noThreeD="1"/>
</file>

<file path=xl/ctrlProps/ctrlProp85.xml><?xml version="1.0" encoding="utf-8"?>
<formControlPr xmlns="http://schemas.microsoft.com/office/spreadsheetml/2009/9/main" objectType="Radio" checked="Checked" firstButton="1" noThreeD="1"/>
</file>

<file path=xl/ctrlProps/ctrlProp86.xml><?xml version="1.0" encoding="utf-8"?>
<formControlPr xmlns="http://schemas.microsoft.com/office/spreadsheetml/2009/9/main" objectType="Radio" checked="Checked" firstButton="1" noThreeD="1"/>
</file>

<file path=xl/ctrlProps/ctrlProp87.xml><?xml version="1.0" encoding="utf-8"?>
<formControlPr xmlns="http://schemas.microsoft.com/office/spreadsheetml/2009/9/main" objectType="Radio" checked="Checked" firstButton="1" noThreeD="1"/>
</file>

<file path=xl/ctrlProps/ctrlProp88.xml><?xml version="1.0" encoding="utf-8"?>
<formControlPr xmlns="http://schemas.microsoft.com/office/spreadsheetml/2009/9/main" objectType="Radio" checked="Checked" firstButton="1" noThreeD="1"/>
</file>

<file path=xl/ctrlProps/ctrlProp89.xml><?xml version="1.0" encoding="utf-8"?>
<formControlPr xmlns="http://schemas.microsoft.com/office/spreadsheetml/2009/9/main" objectType="Radio" checked="Checked" firstButton="1" noThreeD="1"/>
</file>

<file path=xl/ctrlProps/ctrlProp9.xml><?xml version="1.0" encoding="utf-8"?>
<formControlPr xmlns="http://schemas.microsoft.com/office/spreadsheetml/2009/9/main" objectType="CheckBox" noThreeD="1"/>
</file>

<file path=xl/ctrlProps/ctrlProp90.xml><?xml version="1.0" encoding="utf-8"?>
<formControlPr xmlns="http://schemas.microsoft.com/office/spreadsheetml/2009/9/main" objectType="Radio" checked="Checked" firstButton="1" noThreeD="1"/>
</file>

<file path=xl/ctrlProps/ctrlProp91.xml><?xml version="1.0" encoding="utf-8"?>
<formControlPr xmlns="http://schemas.microsoft.com/office/spreadsheetml/2009/9/main" objectType="Radio" checked="Checked" firstButton="1" noThreeD="1"/>
</file>

<file path=xl/ctrlProps/ctrlProp92.xml><?xml version="1.0" encoding="utf-8"?>
<formControlPr xmlns="http://schemas.microsoft.com/office/spreadsheetml/2009/9/main" objectType="Radio" checked="Checked" firstButton="1" noThreeD="1"/>
</file>

<file path=xl/ctrlProps/ctrlProp93.xml><?xml version="1.0" encoding="utf-8"?>
<formControlPr xmlns="http://schemas.microsoft.com/office/spreadsheetml/2009/9/main" objectType="Radio" checked="Checked" firstButton="1" noThreeD="1"/>
</file>

<file path=xl/ctrlProps/ctrlProp94.xml><?xml version="1.0" encoding="utf-8"?>
<formControlPr xmlns="http://schemas.microsoft.com/office/spreadsheetml/2009/9/main" objectType="Radio" checked="Checked" firstButton="1" noThreeD="1"/>
</file>

<file path=xl/ctrlProps/ctrlProp95.xml><?xml version="1.0" encoding="utf-8"?>
<formControlPr xmlns="http://schemas.microsoft.com/office/spreadsheetml/2009/9/main" objectType="Radio" checked="Checked" firstButton="1" noThreeD="1"/>
</file>

<file path=xl/ctrlProps/ctrlProp96.xml><?xml version="1.0" encoding="utf-8"?>
<formControlPr xmlns="http://schemas.microsoft.com/office/spreadsheetml/2009/9/main" objectType="Radio" checked="Checked" firstButton="1" noThreeD="1"/>
</file>

<file path=xl/ctrlProps/ctrlProp97.xml><?xml version="1.0" encoding="utf-8"?>
<formControlPr xmlns="http://schemas.microsoft.com/office/spreadsheetml/2009/9/main" objectType="Radio" checked="Checked" firstButton="1" noThreeD="1"/>
</file>

<file path=xl/ctrlProps/ctrlProp98.xml><?xml version="1.0" encoding="utf-8"?>
<formControlPr xmlns="http://schemas.microsoft.com/office/spreadsheetml/2009/9/main" objectType="Radio" checked="Checked" firstButton="1" noThreeD="1"/>
</file>

<file path=xl/ctrlProps/ctrlProp99.xml><?xml version="1.0" encoding="utf-8"?>
<formControlPr xmlns="http://schemas.microsoft.com/office/spreadsheetml/2009/9/main" objectType="Radio" checked="Checked" firstButton="1" noThreeD="1"/>
</file>

<file path=xl/drawings/_rels/drawing10.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0.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01.xml.rels><?xml version="1.0" encoding="UTF-8" standalone="yes"?>
<Relationships xmlns="http://schemas.openxmlformats.org/package/2006/relationships"><Relationship Id="rId1" Type="http://schemas.openxmlformats.org/officeDocument/2006/relationships/hyperlink" Target="#&#34920;&#22836;&#20449;&#24687;!A54"/></Relationships>
</file>

<file path=xl/drawings/_rels/drawing102.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03.xml.rels><?xml version="1.0" encoding="UTF-8" standalone="yes"?>
<Relationships xmlns="http://schemas.openxmlformats.org/package/2006/relationships"><Relationship Id="rId1" Type="http://schemas.openxmlformats.org/officeDocument/2006/relationships/hyperlink" Target="#'3-1-1&#29616;&#37329;'!Print_Area"/></Relationships>
</file>

<file path=xl/drawings/_rels/drawing104.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105.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10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7.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8.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09.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1.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10.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11.xml.rels><?xml version="1.0" encoding="UTF-8" standalone="yes"?>
<Relationships xmlns="http://schemas.openxmlformats.org/package/2006/relationships"><Relationship Id="rId1" Type="http://schemas.openxmlformats.org/officeDocument/2006/relationships/hyperlink" Target="#&#34920;&#22836;&#20449;&#24687;!A9"/></Relationships>
</file>

<file path=xl/drawings/_rels/drawing112.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13.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14.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15.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16.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117.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18.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19.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20.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1.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2.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3.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4.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5.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126.xml.rels><?xml version="1.0" encoding="UTF-8" standalone="yes"?>
<Relationships xmlns="http://schemas.openxmlformats.org/package/2006/relationships"><Relationship Id="rId2" Type="http://schemas.openxmlformats.org/officeDocument/2006/relationships/hyperlink" Target="#&#34920;&#22836;&#20449;&#24687;!A15"/><Relationship Id="rId1" Type="http://schemas.openxmlformats.org/officeDocument/2006/relationships/hyperlink" Target="#&#34920;&#22836;&#20449;&#24687;!A16"/></Relationships>
</file>

<file path=xl/drawings/_rels/drawing127.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28.xml.rels><?xml version="1.0" encoding="UTF-8" standalone="yes"?>
<Relationships xmlns="http://schemas.openxmlformats.org/package/2006/relationships"><Relationship Id="rId1" Type="http://schemas.openxmlformats.org/officeDocument/2006/relationships/hyperlink" Target="#&#34920;&#22836;&#20449;&#24687;!A15"/></Relationships>
</file>

<file path=xl/drawings/_rels/drawing129.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3.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0.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131.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132.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133.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134.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35.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7.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138.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39.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40.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1.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142.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3.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4.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5.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6.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7.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8.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149.xml.rels><?xml version="1.0" encoding="UTF-8" standalone="yes"?>
<Relationships xmlns="http://schemas.openxmlformats.org/package/2006/relationships"><Relationship Id="rId1" Type="http://schemas.openxmlformats.org/officeDocument/2006/relationships/hyperlink" Target="#&#34920;&#22836;&#20449;&#24687;!A26"/></Relationships>
</file>

<file path=xl/drawings/_rels/drawing15.xml.rels><?xml version="1.0" encoding="UTF-8" standalone="yes"?>
<Relationships xmlns="http://schemas.openxmlformats.org/package/2006/relationships"><Relationship Id="rId1" Type="http://schemas.openxmlformats.org/officeDocument/2006/relationships/hyperlink" Target="#&#34920;&#22836;&#20449;&#24687;!A8"/></Relationships>
</file>

<file path=xl/drawings/_rels/drawing150.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51.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152.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153.xml.rels><?xml version="1.0" encoding="UTF-8" standalone="yes"?>
<Relationships xmlns="http://schemas.openxmlformats.org/package/2006/relationships"><Relationship Id="rId1" Type="http://schemas.openxmlformats.org/officeDocument/2006/relationships/hyperlink" Target="#&#34920;&#22836;&#20449;&#24687;!A27"/></Relationships>
</file>

<file path=xl/drawings/_rels/drawing154.xml.rels><?xml version="1.0" encoding="UTF-8" standalone="yes"?>
<Relationships xmlns="http://schemas.openxmlformats.org/package/2006/relationships"><Relationship Id="rId1" Type="http://schemas.openxmlformats.org/officeDocument/2006/relationships/hyperlink" Target="#&#34920;&#22836;&#20449;&#24687;!A28"/></Relationships>
</file>

<file path=xl/drawings/_rels/drawing155.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156.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7.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8.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159.xml.rels><?xml version="1.0" encoding="UTF-8" standalone="yes"?>
<Relationships xmlns="http://schemas.openxmlformats.org/package/2006/relationships"><Relationship Id="rId1" Type="http://schemas.openxmlformats.org/officeDocument/2006/relationships/hyperlink" Target="#&#34920;&#22836;&#20449;&#24687;!A30"/></Relationships>
</file>

<file path=xl/drawings/_rels/drawing16.xml.rels><?xml version="1.0" encoding="UTF-8" standalone="yes"?>
<Relationships xmlns="http://schemas.openxmlformats.org/package/2006/relationships"><Relationship Id="rId1" Type="http://schemas.openxmlformats.org/officeDocument/2006/relationships/hyperlink" Target="#&#34920;&#22836;&#20449;&#24687;!A9"/></Relationships>
</file>

<file path=xl/drawings/_rels/drawing160.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161.xml.rels><?xml version="1.0" encoding="UTF-8" standalone="yes"?>
<Relationships xmlns="http://schemas.openxmlformats.org/package/2006/relationships"><Relationship Id="rId1" Type="http://schemas.openxmlformats.org/officeDocument/2006/relationships/hyperlink" Target="#&#34920;&#22836;&#20449;&#24687;!A32"/></Relationships>
</file>

<file path=xl/drawings/_rels/drawing162.xml.rels><?xml version="1.0" encoding="UTF-8" standalone="yes"?>
<Relationships xmlns="http://schemas.openxmlformats.org/package/2006/relationships"><Relationship Id="rId1" Type="http://schemas.openxmlformats.org/officeDocument/2006/relationships/hyperlink" Target="#&#34920;&#22836;&#20449;&#24687;!A33"/></Relationships>
</file>

<file path=xl/drawings/_rels/drawing163.xml.rels><?xml version="1.0" encoding="UTF-8" standalone="yes"?>
<Relationships xmlns="http://schemas.openxmlformats.org/package/2006/relationships"><Relationship Id="rId1" Type="http://schemas.openxmlformats.org/officeDocument/2006/relationships/hyperlink" Target="#&#34920;&#22836;&#20449;&#24687;!A34"/></Relationships>
</file>

<file path=xl/drawings/_rels/drawing164.xml.rels><?xml version="1.0" encoding="UTF-8" standalone="yes"?>
<Relationships xmlns="http://schemas.openxmlformats.org/package/2006/relationships"><Relationship Id="rId1" Type="http://schemas.openxmlformats.org/officeDocument/2006/relationships/hyperlink" Target="#&#34920;&#22836;&#20449;&#24687;!A36"/></Relationships>
</file>

<file path=xl/drawings/_rels/drawing165.xml.rels><?xml version="1.0" encoding="UTF-8" standalone="yes"?>
<Relationships xmlns="http://schemas.openxmlformats.org/package/2006/relationships"><Relationship Id="rId1" Type="http://schemas.openxmlformats.org/officeDocument/2006/relationships/hyperlink" Target="#&#34920;&#22836;&#20449;&#24687;!A37"/></Relationships>
</file>

<file path=xl/drawings/_rels/drawing166.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167.xml.rels><?xml version="1.0" encoding="UTF-8" standalone="yes"?>
<Relationships xmlns="http://schemas.openxmlformats.org/package/2006/relationships"><Relationship Id="rId1" Type="http://schemas.openxmlformats.org/officeDocument/2006/relationships/hyperlink" Target="#&#34920;&#22836;&#20449;&#24687;!A38"/></Relationships>
</file>

<file path=xl/drawings/_rels/drawing168.xml.rels><?xml version="1.0" encoding="UTF-8" standalone="yes"?>
<Relationships xmlns="http://schemas.openxmlformats.org/package/2006/relationships"><Relationship Id="rId1" Type="http://schemas.openxmlformats.org/officeDocument/2006/relationships/hyperlink" Target="#&#34920;&#22836;&#20449;&#24687;!A39"/></Relationships>
</file>

<file path=xl/drawings/_rels/drawing169.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17.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170.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171.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172.xml.rels><?xml version="1.0" encoding="UTF-8" standalone="yes"?>
<Relationships xmlns="http://schemas.openxmlformats.org/package/2006/relationships"><Relationship Id="rId1" Type="http://schemas.openxmlformats.org/officeDocument/2006/relationships/hyperlink" Target="#&#34920;&#22836;&#20449;&#24687;!A42"/></Relationships>
</file>

<file path=xl/drawings/_rels/drawing173.xml.rels><?xml version="1.0" encoding="UTF-8" standalone="yes"?>
<Relationships xmlns="http://schemas.openxmlformats.org/package/2006/relationships"><Relationship Id="rId1" Type="http://schemas.openxmlformats.org/officeDocument/2006/relationships/hyperlink" Target="#&#34920;&#22836;&#20449;&#24687;!A43"/></Relationships>
</file>

<file path=xl/drawings/_rels/drawing174.xml.rels><?xml version="1.0" encoding="UTF-8" standalone="yes"?>
<Relationships xmlns="http://schemas.openxmlformats.org/package/2006/relationships"><Relationship Id="rId1" Type="http://schemas.openxmlformats.org/officeDocument/2006/relationships/hyperlink" Target="#&#34920;&#22836;&#20449;&#24687;!A44"/></Relationships>
</file>

<file path=xl/drawings/_rels/drawing175.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176.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177.xml.rels><?xml version="1.0" encoding="UTF-8" standalone="yes"?>
<Relationships xmlns="http://schemas.openxmlformats.org/package/2006/relationships"><Relationship Id="rId1" Type="http://schemas.openxmlformats.org/officeDocument/2006/relationships/hyperlink" Target="#&#34920;&#22836;&#20449;&#24687;!A46"/></Relationships>
</file>

<file path=xl/drawings/_rels/drawing178.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79.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18.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180.xml.rels><?xml version="1.0" encoding="UTF-8" standalone="yes"?>
<Relationships xmlns="http://schemas.openxmlformats.org/package/2006/relationships"><Relationship Id="rId1" Type="http://schemas.openxmlformats.org/officeDocument/2006/relationships/hyperlink" Target="#&#34920;&#22836;&#20449;&#24687;!A50"/></Relationships>
</file>

<file path=xl/drawings/_rels/drawing181.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82.xml.rels><?xml version="1.0" encoding="UTF-8" standalone="yes"?>
<Relationships xmlns="http://schemas.openxmlformats.org/package/2006/relationships"><Relationship Id="rId1" Type="http://schemas.openxmlformats.org/officeDocument/2006/relationships/hyperlink" Target="#&#34920;&#22836;&#20449;&#24687;!A51"/></Relationships>
</file>

<file path=xl/drawings/_rels/drawing183.xml.rels><?xml version="1.0" encoding="UTF-8" standalone="yes"?>
<Relationships xmlns="http://schemas.openxmlformats.org/package/2006/relationships"><Relationship Id="rId1" Type="http://schemas.openxmlformats.org/officeDocument/2006/relationships/hyperlink" Target="#&#34920;&#22836;&#20449;&#24687;!A52"/></Relationships>
</file>

<file path=xl/drawings/_rels/drawing184.xml.rels><?xml version="1.0" encoding="UTF-8" standalone="yes"?>
<Relationships xmlns="http://schemas.openxmlformats.org/package/2006/relationships"><Relationship Id="rId1" Type="http://schemas.openxmlformats.org/officeDocument/2006/relationships/hyperlink" Target="#&#34920;&#22836;&#20449;&#24687;!A53"/></Relationships>
</file>

<file path=xl/drawings/_rels/drawing185.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186.xml.rels><?xml version="1.0" encoding="UTF-8" standalone="yes"?>
<Relationships xmlns="http://schemas.openxmlformats.org/package/2006/relationships"><Relationship Id="rId1" Type="http://schemas.openxmlformats.org/officeDocument/2006/relationships/hyperlink" Target="#&#34920;&#22836;&#20449;&#24687;!A54"/></Relationships>
</file>

<file path=xl/drawings/_rels/drawing187.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19.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2.xml.rels><?xml version="1.0" encoding="UTF-8" standalone="yes"?>
<Relationships xmlns="http://schemas.openxmlformats.org/package/2006/relationships"><Relationship Id="rId1" Type="http://schemas.openxmlformats.org/officeDocument/2006/relationships/hyperlink" Target="#&#34920;&#22836;&#20449;&#24687;!A2"/></Relationships>
</file>

<file path=xl/drawings/_rels/drawing20.xml.rels><?xml version="1.0" encoding="UTF-8" standalone="yes"?>
<Relationships xmlns="http://schemas.openxmlformats.org/package/2006/relationships"><Relationship Id="rId1" Type="http://schemas.openxmlformats.org/officeDocument/2006/relationships/hyperlink" Target="#&#34920;&#22836;&#20449;&#24687;!A11"/></Relationships>
</file>

<file path=xl/drawings/_rels/drawing21.xml.rels><?xml version="1.0" encoding="UTF-8" standalone="yes"?>
<Relationships xmlns="http://schemas.openxmlformats.org/package/2006/relationships"><Relationship Id="rId1" Type="http://schemas.openxmlformats.org/officeDocument/2006/relationships/hyperlink" Target="#&#34920;&#22836;&#20449;&#24687;!A12"/></Relationships>
</file>

<file path=xl/drawings/_rels/drawing22.xml.rels><?xml version="1.0" encoding="UTF-8" standalone="yes"?>
<Relationships xmlns="http://schemas.openxmlformats.org/package/2006/relationships"><Relationship Id="rId1" Type="http://schemas.openxmlformats.org/officeDocument/2006/relationships/hyperlink" Target="#&#34920;&#22836;&#20449;&#24687;!A13"/></Relationships>
</file>

<file path=xl/drawings/_rels/drawing23.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4.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5.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6.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7.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8.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29.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xml.rels><?xml version="1.0" encoding="UTF-8" standalone="yes"?>
<Relationships xmlns="http://schemas.openxmlformats.org/package/2006/relationships"><Relationship Id="rId1" Type="http://schemas.openxmlformats.org/officeDocument/2006/relationships/hyperlink" Target="#&#34920;&#22836;&#20449;&#24687;!A1"/></Relationships>
</file>

<file path=xl/drawings/_rels/drawing30.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1.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2.xml.rels><?xml version="1.0" encoding="UTF-8" standalone="yes"?>
<Relationships xmlns="http://schemas.openxmlformats.org/package/2006/relationships"><Relationship Id="rId1" Type="http://schemas.openxmlformats.org/officeDocument/2006/relationships/hyperlink" Target="#&#34920;&#22836;&#20449;&#24687;!A14"/></Relationships>
</file>

<file path=xl/drawings/_rels/drawing33.xml.rels><?xml version="1.0" encoding="UTF-8" standalone="yes"?>
<Relationships xmlns="http://schemas.openxmlformats.org/package/2006/relationships"><Relationship Id="rId2" Type="http://schemas.openxmlformats.org/officeDocument/2006/relationships/hyperlink" Target="#&#34920;&#22836;&#20449;&#24687;!A15"/><Relationship Id="rId1" Type="http://schemas.openxmlformats.org/officeDocument/2006/relationships/hyperlink" Target="#&#34920;&#22836;&#20449;&#24687;!A16"/></Relationships>
</file>

<file path=xl/drawings/_rels/drawing34.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35.xml.rels><?xml version="1.0" encoding="UTF-8" standalone="yes"?>
<Relationships xmlns="http://schemas.openxmlformats.org/package/2006/relationships"><Relationship Id="rId1" Type="http://schemas.openxmlformats.org/officeDocument/2006/relationships/hyperlink" Target="#&#34920;&#22836;&#20449;&#24687;!A15"/></Relationships>
</file>

<file path=xl/drawings/_rels/drawing36.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37.xml.rels><?xml version="1.0" encoding="UTF-8" standalone="yes"?>
<Relationships xmlns="http://schemas.openxmlformats.org/package/2006/relationships"><Relationship Id="rId1" Type="http://schemas.openxmlformats.org/officeDocument/2006/relationships/hyperlink" Target="#&#34920;&#22836;&#20449;&#24687;!A17"/></Relationships>
</file>

<file path=xl/drawings/_rels/drawing38.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39.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4.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34920;&#22836;&#20449;&#24687;!A4"/></Relationships>
</file>

<file path=xl/drawings/_rels/drawing40.xml.rels><?xml version="1.0" encoding="UTF-8" standalone="yes"?>
<Relationships xmlns="http://schemas.openxmlformats.org/package/2006/relationships"><Relationship Id="rId1" Type="http://schemas.openxmlformats.org/officeDocument/2006/relationships/hyperlink" Target="#&#34920;&#22836;&#20449;&#24687;!A20"/></Relationships>
</file>

<file path=xl/drawings/_rels/drawing41.xml.rels><?xml version="1.0" encoding="UTF-8" standalone="yes"?>
<Relationships xmlns="http://schemas.openxmlformats.org/package/2006/relationships"><Relationship Id="rId1" Type="http://schemas.openxmlformats.org/officeDocument/2006/relationships/hyperlink" Target="#&#34920;&#22836;&#20449;&#24687;!A21"/></Relationships>
</file>

<file path=xl/drawings/_rels/drawing42.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43.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44.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5.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6.xml.rels><?xml version="1.0" encoding="UTF-8" standalone="yes"?>
<Relationships xmlns="http://schemas.openxmlformats.org/package/2006/relationships"><Relationship Id="rId1" Type="http://schemas.openxmlformats.org/officeDocument/2006/relationships/hyperlink" Target="#&#34920;&#22836;&#20449;&#24687;!A7"/></Relationships>
</file>

<file path=xl/drawings/_rels/drawing47.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48.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49.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xml.rels><?xml version="1.0" encoding="UTF-8" standalone="yes"?>
<Relationships xmlns="http://schemas.openxmlformats.org/package/2006/relationships"><Relationship Id="rId1" Type="http://schemas.openxmlformats.org/officeDocument/2006/relationships/hyperlink" Target="#&#34920;&#22836;&#20449;&#24687;!A5"/></Relationships>
</file>

<file path=xl/drawings/_rels/drawing50.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1.xml.rels><?xml version="1.0" encoding="UTF-8" standalone="yes"?>
<Relationships xmlns="http://schemas.openxmlformats.org/package/2006/relationships"><Relationship Id="rId1" Type="http://schemas.openxmlformats.org/officeDocument/2006/relationships/hyperlink" Target="#&#34920;&#22836;&#20449;&#24687;!A22"/></Relationships>
</file>

<file path=xl/drawings/_rels/drawing52.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3.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4.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5.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6.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7.xml.rels><?xml version="1.0" encoding="UTF-8" standalone="yes"?>
<Relationships xmlns="http://schemas.openxmlformats.org/package/2006/relationships"><Relationship Id="rId1" Type="http://schemas.openxmlformats.org/officeDocument/2006/relationships/hyperlink" Target="#&#34920;&#22836;&#20449;&#24687;!A23"/></Relationships>
</file>

<file path=xl/drawings/_rels/drawing58.xml.rels><?xml version="1.0" encoding="UTF-8" standalone="yes"?>
<Relationships xmlns="http://schemas.openxmlformats.org/package/2006/relationships"><Relationship Id="rId1" Type="http://schemas.openxmlformats.org/officeDocument/2006/relationships/hyperlink" Target="#&#34920;&#22836;&#20449;&#24687;!A26"/></Relationships>
</file>

<file path=xl/drawings/_rels/drawing59.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60.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1.xml.rels><?xml version="1.0" encoding="UTF-8" standalone="yes"?>
<Relationships xmlns="http://schemas.openxmlformats.org/package/2006/relationships"><Relationship Id="rId1" Type="http://schemas.openxmlformats.org/officeDocument/2006/relationships/hyperlink" Target="#&#34920;&#22836;&#20449;&#24687;!A24"/></Relationships>
</file>

<file path=xl/drawings/_rels/drawing62.xml.rels><?xml version="1.0" encoding="UTF-8" standalone="yes"?>
<Relationships xmlns="http://schemas.openxmlformats.org/package/2006/relationships"><Relationship Id="rId1" Type="http://schemas.openxmlformats.org/officeDocument/2006/relationships/hyperlink" Target="#&#34920;&#22836;&#20449;&#24687;!A25"/></Relationships>
</file>

<file path=xl/drawings/_rels/drawing63.xml.rels><?xml version="1.0" encoding="UTF-8" standalone="yes"?>
<Relationships xmlns="http://schemas.openxmlformats.org/package/2006/relationships"><Relationship Id="rId1" Type="http://schemas.openxmlformats.org/officeDocument/2006/relationships/hyperlink" Target="#&#34920;&#22836;&#20449;&#24687;!A27"/></Relationships>
</file>

<file path=xl/drawings/_rels/drawing64.xml.rels><?xml version="1.0" encoding="UTF-8" standalone="yes"?>
<Relationships xmlns="http://schemas.openxmlformats.org/package/2006/relationships"><Relationship Id="rId1" Type="http://schemas.openxmlformats.org/officeDocument/2006/relationships/hyperlink" Target="#&#34920;&#22836;&#20449;&#24687;!A28"/></Relationships>
</file>

<file path=xl/drawings/_rels/drawing65.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66.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7.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8.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69.xml.rels><?xml version="1.0" encoding="UTF-8" standalone="yes"?>
<Relationships xmlns="http://schemas.openxmlformats.org/package/2006/relationships"><Relationship Id="rId1" Type="http://schemas.openxmlformats.org/officeDocument/2006/relationships/hyperlink" Target="#&#34920;&#22836;&#20449;&#24687;!A29"/></Relationships>
</file>

<file path=xl/drawings/_rels/drawing7.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70.xml.rels><?xml version="1.0" encoding="UTF-8" standalone="yes"?>
<Relationships xmlns="http://schemas.openxmlformats.org/package/2006/relationships"><Relationship Id="rId1" Type="http://schemas.openxmlformats.org/officeDocument/2006/relationships/hyperlink" Target="#&#34920;&#22836;&#20449;&#24687;!A30"/></Relationships>
</file>

<file path=xl/drawings/_rels/drawing71.xml.rels><?xml version="1.0" encoding="UTF-8" standalone="yes"?>
<Relationships xmlns="http://schemas.openxmlformats.org/package/2006/relationships"><Relationship Id="rId1" Type="http://schemas.openxmlformats.org/officeDocument/2006/relationships/hyperlink" Target="#&#34920;&#22836;&#20449;&#24687;!A31"/></Relationships>
</file>

<file path=xl/drawings/_rels/drawing72.xml.rels><?xml version="1.0" encoding="UTF-8" standalone="yes"?>
<Relationships xmlns="http://schemas.openxmlformats.org/package/2006/relationships"><Relationship Id="rId1" Type="http://schemas.openxmlformats.org/officeDocument/2006/relationships/hyperlink" Target="#&#34920;&#22836;&#20449;&#24687;!A32"/></Relationships>
</file>

<file path=xl/drawings/_rels/drawing73.xml.rels><?xml version="1.0" encoding="UTF-8" standalone="yes"?>
<Relationships xmlns="http://schemas.openxmlformats.org/package/2006/relationships"><Relationship Id="rId1" Type="http://schemas.openxmlformats.org/officeDocument/2006/relationships/hyperlink" Target="#&#34920;&#22836;&#20449;&#24687;!A33"/></Relationships>
</file>

<file path=xl/drawings/_rels/drawing74.xml.rels><?xml version="1.0" encoding="UTF-8" standalone="yes"?>
<Relationships xmlns="http://schemas.openxmlformats.org/package/2006/relationships"><Relationship Id="rId1" Type="http://schemas.openxmlformats.org/officeDocument/2006/relationships/hyperlink" Target="#&#34920;&#22836;&#20449;&#24687;!A34"/></Relationships>
</file>

<file path=xl/drawings/_rels/drawing75.xml.rels><?xml version="1.0" encoding="UTF-8" standalone="yes"?>
<Relationships xmlns="http://schemas.openxmlformats.org/package/2006/relationships"><Relationship Id="rId1" Type="http://schemas.openxmlformats.org/officeDocument/2006/relationships/hyperlink" Target="#&#34920;&#22836;&#20449;&#24687;!A35"/></Relationships>
</file>

<file path=xl/drawings/_rels/drawing76.xml.rels><?xml version="1.0" encoding="UTF-8" standalone="yes"?>
<Relationships xmlns="http://schemas.openxmlformats.org/package/2006/relationships"><Relationship Id="rId1" Type="http://schemas.openxmlformats.org/officeDocument/2006/relationships/hyperlink" Target="#&#34920;&#22836;&#20449;&#24687;!A36"/></Relationships>
</file>

<file path=xl/drawings/_rels/drawing77.xml.rels><?xml version="1.0" encoding="UTF-8" standalone="yes"?>
<Relationships xmlns="http://schemas.openxmlformats.org/package/2006/relationships"><Relationship Id="rId1" Type="http://schemas.openxmlformats.org/officeDocument/2006/relationships/hyperlink" Target="#&#34920;&#22836;&#20449;&#24687;!A37"/></Relationships>
</file>

<file path=xl/drawings/_rels/drawing78.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79.xml.rels><?xml version="1.0" encoding="UTF-8" standalone="yes"?>
<Relationships xmlns="http://schemas.openxmlformats.org/package/2006/relationships"><Relationship Id="rId1" Type="http://schemas.openxmlformats.org/officeDocument/2006/relationships/hyperlink" Target="#&#34920;&#22836;&#20449;&#24687;!A38"/></Relationships>
</file>

<file path=xl/drawings/_rels/drawing8.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80.xml.rels><?xml version="1.0" encoding="UTF-8" standalone="yes"?>
<Relationships xmlns="http://schemas.openxmlformats.org/package/2006/relationships"><Relationship Id="rId1" Type="http://schemas.openxmlformats.org/officeDocument/2006/relationships/hyperlink" Target="#&#34920;&#22836;&#20449;&#24687;!A39"/></Relationships>
</file>

<file path=xl/drawings/_rels/drawing81.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82.xml.rels><?xml version="1.0" encoding="UTF-8" standalone="yes"?>
<Relationships xmlns="http://schemas.openxmlformats.org/package/2006/relationships"><Relationship Id="rId1" Type="http://schemas.openxmlformats.org/officeDocument/2006/relationships/hyperlink" Target="#&#34920;&#22836;&#20449;&#24687;!A16"/></Relationships>
</file>

<file path=xl/drawings/_rels/drawing83.xml.rels><?xml version="1.0" encoding="UTF-8" standalone="yes"?>
<Relationships xmlns="http://schemas.openxmlformats.org/package/2006/relationships"><Relationship Id="rId1" Type="http://schemas.openxmlformats.org/officeDocument/2006/relationships/hyperlink" Target="#&#34920;&#22836;&#20449;&#24687;!A41"/></Relationships>
</file>

<file path=xl/drawings/_rels/drawing84.xml.rels><?xml version="1.0" encoding="UTF-8" standalone="yes"?>
<Relationships xmlns="http://schemas.openxmlformats.org/package/2006/relationships"><Relationship Id="rId1" Type="http://schemas.openxmlformats.org/officeDocument/2006/relationships/hyperlink" Target="#&#34920;&#22836;&#20449;&#24687;!A42"/></Relationships>
</file>

<file path=xl/drawings/_rels/drawing85.xml.rels><?xml version="1.0" encoding="UTF-8" standalone="yes"?>
<Relationships xmlns="http://schemas.openxmlformats.org/package/2006/relationships"><Relationship Id="rId1" Type="http://schemas.openxmlformats.org/officeDocument/2006/relationships/hyperlink" Target="#&#34920;&#22836;&#20449;&#24687;!A48"/></Relationships>
</file>

<file path=xl/drawings/_rels/drawing86.xml.rels><?xml version="1.0" encoding="UTF-8" standalone="yes"?>
<Relationships xmlns="http://schemas.openxmlformats.org/package/2006/relationships"><Relationship Id="rId1" Type="http://schemas.openxmlformats.org/officeDocument/2006/relationships/hyperlink" Target="#&#34920;&#22836;&#20449;&#24687;!A43"/></Relationships>
</file>

<file path=xl/drawings/_rels/drawing87.xml.rels><?xml version="1.0" encoding="UTF-8" standalone="yes"?>
<Relationships xmlns="http://schemas.openxmlformats.org/package/2006/relationships"><Relationship Id="rId1" Type="http://schemas.openxmlformats.org/officeDocument/2006/relationships/hyperlink" Target="#&#34920;&#22836;&#20449;&#24687;!A44"/></Relationships>
</file>

<file path=xl/drawings/_rels/drawing88.xml.rels><?xml version="1.0" encoding="UTF-8" standalone="yes"?>
<Relationships xmlns="http://schemas.openxmlformats.org/package/2006/relationships"><Relationship Id="rId1" Type="http://schemas.openxmlformats.org/officeDocument/2006/relationships/hyperlink" Target="#&#34920;&#22836;&#20449;&#24687;!A45"/></Relationships>
</file>

<file path=xl/drawings/_rels/drawing89.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9.xml.rels><?xml version="1.0" encoding="UTF-8" standalone="yes"?>
<Relationships xmlns="http://schemas.openxmlformats.org/package/2006/relationships"><Relationship Id="rId1" Type="http://schemas.openxmlformats.org/officeDocument/2006/relationships/hyperlink" Target="#&#34920;&#22836;&#20449;&#24687;!A6"/></Relationships>
</file>

<file path=xl/drawings/_rels/drawing90.xml.rels><?xml version="1.0" encoding="UTF-8" standalone="yes"?>
<Relationships xmlns="http://schemas.openxmlformats.org/package/2006/relationships"><Relationship Id="rId1" Type="http://schemas.openxmlformats.org/officeDocument/2006/relationships/hyperlink" Target="#&#34920;&#22836;&#20449;&#24687;!A46"/></Relationships>
</file>

<file path=xl/drawings/_rels/drawing91.xml.rels><?xml version="1.0" encoding="UTF-8" standalone="yes"?>
<Relationships xmlns="http://schemas.openxmlformats.org/package/2006/relationships"><Relationship Id="rId1" Type="http://schemas.openxmlformats.org/officeDocument/2006/relationships/hyperlink" Target="#&#34920;&#22836;&#20449;&#24687;!A47"/></Relationships>
</file>

<file path=xl/drawings/_rels/drawing92.xml.rels><?xml version="1.0" encoding="UTF-8" standalone="yes"?>
<Relationships xmlns="http://schemas.openxmlformats.org/package/2006/relationships"><Relationship Id="rId1" Type="http://schemas.openxmlformats.org/officeDocument/2006/relationships/hyperlink" Target="#&#34920;&#22836;&#20449;&#24687;!A48"/></Relationships>
</file>

<file path=xl/drawings/_rels/drawing93.xml.rels><?xml version="1.0" encoding="UTF-8" standalone="yes"?>
<Relationships xmlns="http://schemas.openxmlformats.org/package/2006/relationships"><Relationship Id="rId1" Type="http://schemas.openxmlformats.org/officeDocument/2006/relationships/hyperlink" Target="#&#34920;&#22836;&#20449;&#24687;!A49"/></Relationships>
</file>

<file path=xl/drawings/_rels/drawing94.xml.rels><?xml version="1.0" encoding="UTF-8" standalone="yes"?>
<Relationships xmlns="http://schemas.openxmlformats.org/package/2006/relationships"><Relationship Id="rId1" Type="http://schemas.openxmlformats.org/officeDocument/2006/relationships/hyperlink" Target="#&#34920;&#22836;&#20449;&#24687;!A50"/></Relationships>
</file>

<file path=xl/drawings/_rels/drawing95.xml.rels><?xml version="1.0" encoding="UTF-8" standalone="yes"?>
<Relationships xmlns="http://schemas.openxmlformats.org/package/2006/relationships"><Relationship Id="rId1" Type="http://schemas.openxmlformats.org/officeDocument/2006/relationships/hyperlink" Target="#&#34920;&#22836;&#20449;&#24687;!A55"/></Relationships>
</file>

<file path=xl/drawings/_rels/drawing96.xml.rels><?xml version="1.0" encoding="UTF-8" standalone="yes"?>
<Relationships xmlns="http://schemas.openxmlformats.org/package/2006/relationships"><Relationship Id="rId1" Type="http://schemas.openxmlformats.org/officeDocument/2006/relationships/hyperlink" Target="#&#34920;&#22836;&#20449;&#24687;!A56"/></Relationships>
</file>

<file path=xl/drawings/_rels/drawing97.xml.rels><?xml version="1.0" encoding="UTF-8" standalone="yes"?>
<Relationships xmlns="http://schemas.openxmlformats.org/package/2006/relationships"><Relationship Id="rId1" Type="http://schemas.openxmlformats.org/officeDocument/2006/relationships/hyperlink" Target="#&#34920;&#22836;&#20449;&#24687;!A51"/></Relationships>
</file>

<file path=xl/drawings/_rels/drawing98.xml.rels><?xml version="1.0" encoding="UTF-8" standalone="yes"?>
<Relationships xmlns="http://schemas.openxmlformats.org/package/2006/relationships"><Relationship Id="rId1" Type="http://schemas.openxmlformats.org/officeDocument/2006/relationships/hyperlink" Target="#&#34920;&#22836;&#20449;&#24687;!A52"/></Relationships>
</file>

<file path=xl/drawings/_rels/drawing99.xml.rels><?xml version="1.0" encoding="UTF-8" standalone="yes"?>
<Relationships xmlns="http://schemas.openxmlformats.org/package/2006/relationships"><Relationship Id="rId1" Type="http://schemas.openxmlformats.org/officeDocument/2006/relationships/hyperlink" Target="#&#34920;&#22836;&#20449;&#24687;!A53"/></Relationships>
</file>

<file path=xl/drawings/drawing1.xml><?xml version="1.0" encoding="utf-8"?>
<xdr:wsDr xmlns:xdr="http://schemas.openxmlformats.org/drawingml/2006/spreadsheetDrawing" xmlns:a="http://schemas.openxmlformats.org/drawingml/2006/main">
  <xdr:twoCellAnchor editAs="oneCell">
    <xdr:from>
      <xdr:col>3</xdr:col>
      <xdr:colOff>0</xdr:colOff>
      <xdr:row>47</xdr:row>
      <xdr:rowOff>0</xdr:rowOff>
    </xdr:from>
    <xdr:to>
      <xdr:col>3</xdr:col>
      <xdr:colOff>76200</xdr:colOff>
      <xdr:row>48</xdr:row>
      <xdr:rowOff>12700</xdr:rowOff>
    </xdr:to>
    <xdr:sp macro="" textlink="">
      <xdr:nvSpPr>
        <xdr:cNvPr id="84546" name="Text Box 1">
          <a:extLst>
            <a:ext uri="{FF2B5EF4-FFF2-40B4-BE49-F238E27FC236}">
              <a16:creationId xmlns:a16="http://schemas.microsoft.com/office/drawing/2014/main" id="{00000000-0008-0000-0000-0000424A0100}"/>
            </a:ext>
          </a:extLst>
        </xdr:cNvPr>
        <xdr:cNvSpPr txBox="1"/>
      </xdr:nvSpPr>
      <xdr:spPr>
        <a:xfrm>
          <a:off x="3270250" y="10744200"/>
          <a:ext cx="76200" cy="241300"/>
        </a:xfrm>
        <a:prstGeom prst="rect">
          <a:avLst/>
        </a:prstGeom>
        <a:noFill/>
        <a:ln w="9525">
          <a:noFill/>
        </a:ln>
      </xdr:spPr>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494665</xdr:colOff>
      <xdr:row>2</xdr:row>
      <xdr:rowOff>50800</xdr:rowOff>
    </xdr:to>
    <xdr:sp macro="" textlink="">
      <xdr:nvSpPr>
        <xdr:cNvPr id="235747" name="AutoShape 6">
          <a:hlinkClick xmlns:r="http://schemas.openxmlformats.org/officeDocument/2006/relationships" r:id="rId1"/>
          <a:extLst>
            <a:ext uri="{FF2B5EF4-FFF2-40B4-BE49-F238E27FC236}">
              <a16:creationId xmlns:a16="http://schemas.microsoft.com/office/drawing/2014/main" id="{00000000-0008-0000-0900-0000E3980300}"/>
            </a:ext>
          </a:extLst>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10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628015</xdr:colOff>
      <xdr:row>2</xdr:row>
      <xdr:rowOff>50800</xdr:rowOff>
    </xdr:to>
    <xdr:sp macro="" textlink="">
      <xdr:nvSpPr>
        <xdr:cNvPr id="392363" name="AutoShape 3">
          <a:hlinkClick xmlns:r="http://schemas.openxmlformats.org/officeDocument/2006/relationships" r:id="rId1"/>
          <a:extLst>
            <a:ext uri="{FF2B5EF4-FFF2-40B4-BE49-F238E27FC236}">
              <a16:creationId xmlns:a16="http://schemas.microsoft.com/office/drawing/2014/main" id="{00000000-0008-0000-6400-0000ABFC0500}"/>
            </a:ext>
          </a:extLst>
        </xdr:cNvPr>
        <xdr:cNvSpPr/>
      </xdr:nvSpPr>
      <xdr:spPr>
        <a:xfrm>
          <a:off x="101600" y="95250"/>
          <a:ext cx="951865" cy="536575"/>
        </a:xfrm>
        <a:prstGeom prst="leftArrow">
          <a:avLst>
            <a:gd name="adj1" fmla="val 50000"/>
            <a:gd name="adj2" fmla="val 4406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85725</xdr:colOff>
          <xdr:row>0</xdr:row>
          <xdr:rowOff>47625</xdr:rowOff>
        </xdr:from>
        <xdr:to>
          <xdr:col>11</xdr:col>
          <xdr:colOff>190500</xdr:colOff>
          <xdr:row>1</xdr:row>
          <xdr:rowOff>114300</xdr:rowOff>
        </xdr:to>
        <xdr:sp macro="" textlink="">
          <xdr:nvSpPr>
            <xdr:cNvPr id="392264" name="Check Box 72" hidden="1">
              <a:extLst>
                <a:ext uri="{63B3BB69-23CF-44E3-9099-C40C66FF867C}">
                  <a14:compatExt spid="_x0000_s392264"/>
                </a:ext>
                <a:ext uri="{FF2B5EF4-FFF2-40B4-BE49-F238E27FC236}">
                  <a16:creationId xmlns:a16="http://schemas.microsoft.com/office/drawing/2014/main" id="{00000000-0008-0000-6400-000048F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0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533400</xdr:colOff>
      <xdr:row>2</xdr:row>
      <xdr:rowOff>50800</xdr:rowOff>
    </xdr:to>
    <xdr:sp macro="" textlink="">
      <xdr:nvSpPr>
        <xdr:cNvPr id="393387" name="AutoShape 3">
          <a:hlinkClick xmlns:r="http://schemas.openxmlformats.org/officeDocument/2006/relationships" r:id="rId1"/>
          <a:extLst>
            <a:ext uri="{FF2B5EF4-FFF2-40B4-BE49-F238E27FC236}">
              <a16:creationId xmlns:a16="http://schemas.microsoft.com/office/drawing/2014/main" id="{00000000-0008-0000-6500-0000AB00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76200</xdr:colOff>
          <xdr:row>0</xdr:row>
          <xdr:rowOff>57150</xdr:rowOff>
        </xdr:from>
        <xdr:to>
          <xdr:col>8</xdr:col>
          <xdr:colOff>647700</xdr:colOff>
          <xdr:row>1</xdr:row>
          <xdr:rowOff>123825</xdr:rowOff>
        </xdr:to>
        <xdr:sp macro="" textlink="">
          <xdr:nvSpPr>
            <xdr:cNvPr id="393288" name="Check Box 1096" hidden="1">
              <a:extLst>
                <a:ext uri="{63B3BB69-23CF-44E3-9099-C40C66FF867C}">
                  <a14:compatExt spid="_x0000_s393288"/>
                </a:ext>
                <a:ext uri="{FF2B5EF4-FFF2-40B4-BE49-F238E27FC236}">
                  <a16:creationId xmlns:a16="http://schemas.microsoft.com/office/drawing/2014/main" id="{00000000-0008-0000-6500-0000480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0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603250</xdr:colOff>
      <xdr:row>2</xdr:row>
      <xdr:rowOff>50800</xdr:rowOff>
    </xdr:to>
    <xdr:sp macro="" textlink="">
      <xdr:nvSpPr>
        <xdr:cNvPr id="297188" name="AutoShape 3">
          <a:hlinkClick xmlns:r="http://schemas.openxmlformats.org/officeDocument/2006/relationships" r:id="rId1"/>
          <a:extLst>
            <a:ext uri="{FF2B5EF4-FFF2-40B4-BE49-F238E27FC236}">
              <a16:creationId xmlns:a16="http://schemas.microsoft.com/office/drawing/2014/main" id="{00000000-0008-0000-6600-0000E48804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66675</xdr:colOff>
          <xdr:row>0</xdr:row>
          <xdr:rowOff>76200</xdr:rowOff>
        </xdr:from>
        <xdr:to>
          <xdr:col>9</xdr:col>
          <xdr:colOff>381000</xdr:colOff>
          <xdr:row>2</xdr:row>
          <xdr:rowOff>0</xdr:rowOff>
        </xdr:to>
        <xdr:sp macro="" textlink="">
          <xdr:nvSpPr>
            <xdr:cNvPr id="297089" name="Check Box 186497" hidden="1">
              <a:extLst>
                <a:ext uri="{63B3BB69-23CF-44E3-9099-C40C66FF867C}">
                  <a14:compatExt spid="_x0000_s297089"/>
                </a:ext>
                <a:ext uri="{FF2B5EF4-FFF2-40B4-BE49-F238E27FC236}">
                  <a16:creationId xmlns:a16="http://schemas.microsoft.com/office/drawing/2014/main" id="{00000000-0008-0000-6600-00008188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0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402545" name="AutoShape 10">
          <a:hlinkClick xmlns:r="http://schemas.openxmlformats.org/officeDocument/2006/relationships" r:id="rId1"/>
          <a:extLst>
            <a:ext uri="{FF2B5EF4-FFF2-40B4-BE49-F238E27FC236}">
              <a16:creationId xmlns:a16="http://schemas.microsoft.com/office/drawing/2014/main" id="{00000000-0008-0000-6700-0000712406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123825</xdr:colOff>
          <xdr:row>0</xdr:row>
          <xdr:rowOff>123825</xdr:rowOff>
        </xdr:from>
        <xdr:to>
          <xdr:col>11</xdr:col>
          <xdr:colOff>200025</xdr:colOff>
          <xdr:row>0</xdr:row>
          <xdr:rowOff>352425</xdr:rowOff>
        </xdr:to>
        <xdr:sp macro="" textlink="">
          <xdr:nvSpPr>
            <xdr:cNvPr id="402442" name="Option Button 10" hidden="1">
              <a:extLst>
                <a:ext uri="{63B3BB69-23CF-44E3-9099-C40C66FF867C}">
                  <a14:compatExt spid="_x0000_s402442"/>
                </a:ext>
                <a:ext uri="{FF2B5EF4-FFF2-40B4-BE49-F238E27FC236}">
                  <a16:creationId xmlns:a16="http://schemas.microsoft.com/office/drawing/2014/main" id="{00000000-0008-0000-6700-00000A2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403568" name="AutoShape 5">
          <a:hlinkClick xmlns:r="http://schemas.openxmlformats.org/officeDocument/2006/relationships" r:id="rId1"/>
          <a:extLst>
            <a:ext uri="{FF2B5EF4-FFF2-40B4-BE49-F238E27FC236}">
              <a16:creationId xmlns:a16="http://schemas.microsoft.com/office/drawing/2014/main" id="{00000000-0008-0000-6800-00007028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123825</xdr:colOff>
          <xdr:row>0</xdr:row>
          <xdr:rowOff>66675</xdr:rowOff>
        </xdr:from>
        <xdr:to>
          <xdr:col>12</xdr:col>
          <xdr:colOff>276225</xdr:colOff>
          <xdr:row>0</xdr:row>
          <xdr:rowOff>352425</xdr:rowOff>
        </xdr:to>
        <xdr:sp macro="" textlink="">
          <xdr:nvSpPr>
            <xdr:cNvPr id="403465" name="Option Button 9" hidden="1">
              <a:extLst>
                <a:ext uri="{63B3BB69-23CF-44E3-9099-C40C66FF867C}">
                  <a14:compatExt spid="_x0000_s403465"/>
                </a:ext>
                <a:ext uri="{FF2B5EF4-FFF2-40B4-BE49-F238E27FC236}">
                  <a16:creationId xmlns:a16="http://schemas.microsoft.com/office/drawing/2014/main" id="{00000000-0008-0000-6800-0000092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659765</xdr:colOff>
      <xdr:row>2</xdr:row>
      <xdr:rowOff>50800</xdr:rowOff>
    </xdr:to>
    <xdr:sp macro="" textlink="">
      <xdr:nvSpPr>
        <xdr:cNvPr id="404592" name="AutoShape 6">
          <a:hlinkClick xmlns:r="http://schemas.openxmlformats.org/officeDocument/2006/relationships" r:id="rId1"/>
          <a:extLst>
            <a:ext uri="{FF2B5EF4-FFF2-40B4-BE49-F238E27FC236}">
              <a16:creationId xmlns:a16="http://schemas.microsoft.com/office/drawing/2014/main" id="{00000000-0008-0000-6900-0000702C06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13</xdr:col>
          <xdr:colOff>342900</xdr:colOff>
          <xdr:row>0</xdr:row>
          <xdr:rowOff>352425</xdr:rowOff>
        </xdr:to>
        <xdr:sp macro="" textlink="">
          <xdr:nvSpPr>
            <xdr:cNvPr id="404489" name="Option Button 9" hidden="1">
              <a:extLst>
                <a:ext uri="{63B3BB69-23CF-44E3-9099-C40C66FF867C}">
                  <a14:compatExt spid="_x0000_s404489"/>
                </a:ext>
                <a:ext uri="{FF2B5EF4-FFF2-40B4-BE49-F238E27FC236}">
                  <a16:creationId xmlns:a16="http://schemas.microsoft.com/office/drawing/2014/main" id="{00000000-0008-0000-6900-0000092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615950</xdr:colOff>
      <xdr:row>2</xdr:row>
      <xdr:rowOff>50800</xdr:rowOff>
    </xdr:to>
    <xdr:sp macro="" textlink="">
      <xdr:nvSpPr>
        <xdr:cNvPr id="406640" name="AutoShape 7">
          <a:hlinkClick xmlns:r="http://schemas.openxmlformats.org/officeDocument/2006/relationships" r:id="rId1"/>
          <a:extLst>
            <a:ext uri="{FF2B5EF4-FFF2-40B4-BE49-F238E27FC236}">
              <a16:creationId xmlns:a16="http://schemas.microsoft.com/office/drawing/2014/main" id="{00000000-0008-0000-6A00-00007034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104775</xdr:colOff>
          <xdr:row>0</xdr:row>
          <xdr:rowOff>85725</xdr:rowOff>
        </xdr:from>
        <xdr:to>
          <xdr:col>14</xdr:col>
          <xdr:colOff>0</xdr:colOff>
          <xdr:row>0</xdr:row>
          <xdr:rowOff>371475</xdr:rowOff>
        </xdr:to>
        <xdr:sp macro="" textlink="">
          <xdr:nvSpPr>
            <xdr:cNvPr id="406537" name="Option Button 1033" hidden="1">
              <a:extLst>
                <a:ext uri="{63B3BB69-23CF-44E3-9099-C40C66FF867C}">
                  <a14:compatExt spid="_x0000_s406537"/>
                </a:ext>
                <a:ext uri="{FF2B5EF4-FFF2-40B4-BE49-F238E27FC236}">
                  <a16:creationId xmlns:a16="http://schemas.microsoft.com/office/drawing/2014/main" id="{00000000-0008-0000-6A00-0000093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407666" name="AutoShape 6">
          <a:hlinkClick xmlns:r="http://schemas.openxmlformats.org/officeDocument/2006/relationships" r:id="rId1"/>
          <a:extLst>
            <a:ext uri="{FF2B5EF4-FFF2-40B4-BE49-F238E27FC236}">
              <a16:creationId xmlns:a16="http://schemas.microsoft.com/office/drawing/2014/main" id="{00000000-0008-0000-6B00-00007238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104775</xdr:colOff>
          <xdr:row>0</xdr:row>
          <xdr:rowOff>66675</xdr:rowOff>
        </xdr:from>
        <xdr:to>
          <xdr:col>14</xdr:col>
          <xdr:colOff>0</xdr:colOff>
          <xdr:row>1</xdr:row>
          <xdr:rowOff>95250</xdr:rowOff>
        </xdr:to>
        <xdr:sp macro="" textlink="">
          <xdr:nvSpPr>
            <xdr:cNvPr id="407564" name="Option Button 1036" hidden="1">
              <a:extLst>
                <a:ext uri="{63B3BB69-23CF-44E3-9099-C40C66FF867C}">
                  <a14:compatExt spid="_x0000_s407564"/>
                </a:ext>
                <a:ext uri="{FF2B5EF4-FFF2-40B4-BE49-F238E27FC236}">
                  <a16:creationId xmlns:a16="http://schemas.microsoft.com/office/drawing/2014/main" id="{00000000-0008-0000-6B00-00000C3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408692" name="AutoShape 8">
          <a:hlinkClick xmlns:r="http://schemas.openxmlformats.org/officeDocument/2006/relationships" r:id="rId1"/>
          <a:extLst>
            <a:ext uri="{FF2B5EF4-FFF2-40B4-BE49-F238E27FC236}">
              <a16:creationId xmlns:a16="http://schemas.microsoft.com/office/drawing/2014/main" id="{00000000-0008-0000-6C00-0000743C06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123825</xdr:colOff>
          <xdr:row>0</xdr:row>
          <xdr:rowOff>76200</xdr:rowOff>
        </xdr:from>
        <xdr:to>
          <xdr:col>15</xdr:col>
          <xdr:colOff>57150</xdr:colOff>
          <xdr:row>1</xdr:row>
          <xdr:rowOff>76200</xdr:rowOff>
        </xdr:to>
        <xdr:sp macro="" textlink="">
          <xdr:nvSpPr>
            <xdr:cNvPr id="408590" name="Option Button 1038" hidden="1">
              <a:extLst>
                <a:ext uri="{63B3BB69-23CF-44E3-9099-C40C66FF867C}">
                  <a14:compatExt spid="_x0000_s408590"/>
                </a:ext>
                <a:ext uri="{FF2B5EF4-FFF2-40B4-BE49-F238E27FC236}">
                  <a16:creationId xmlns:a16="http://schemas.microsoft.com/office/drawing/2014/main" id="{00000000-0008-0000-6C00-00000E3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09.xml><?xml version="1.0" encoding="utf-8"?>
<xdr:wsDr xmlns:xdr="http://schemas.openxmlformats.org/drawingml/2006/spreadsheetDrawing" xmlns:a="http://schemas.openxmlformats.org/drawingml/2006/main">
  <xdr:twoCellAnchor>
    <xdr:from>
      <xdr:col>0</xdr:col>
      <xdr:colOff>95250</xdr:colOff>
      <xdr:row>0</xdr:row>
      <xdr:rowOff>89535</xdr:rowOff>
    </xdr:from>
    <xdr:to>
      <xdr:col>1</xdr:col>
      <xdr:colOff>723900</xdr:colOff>
      <xdr:row>2</xdr:row>
      <xdr:rowOff>38100</xdr:rowOff>
    </xdr:to>
    <xdr:sp macro="" textlink="">
      <xdr:nvSpPr>
        <xdr:cNvPr id="409716" name="AutoShape 8">
          <a:hlinkClick xmlns:r="http://schemas.openxmlformats.org/officeDocument/2006/relationships" r:id="rId1"/>
          <a:extLst>
            <a:ext uri="{FF2B5EF4-FFF2-40B4-BE49-F238E27FC236}">
              <a16:creationId xmlns:a16="http://schemas.microsoft.com/office/drawing/2014/main" id="{00000000-0008-0000-6D00-000074400600}"/>
            </a:ext>
          </a:extLst>
        </xdr:cNvPr>
        <xdr:cNvSpPr/>
      </xdr:nvSpPr>
      <xdr:spPr>
        <a:xfrm>
          <a:off x="95250" y="89535"/>
          <a:ext cx="958850" cy="529590"/>
        </a:xfrm>
        <a:prstGeom prst="leftArrow">
          <a:avLst>
            <a:gd name="adj1" fmla="val 50000"/>
            <a:gd name="adj2" fmla="val 4497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76200</xdr:colOff>
          <xdr:row>0</xdr:row>
          <xdr:rowOff>66675</xdr:rowOff>
        </xdr:from>
        <xdr:to>
          <xdr:col>15</xdr:col>
          <xdr:colOff>9525</xdr:colOff>
          <xdr:row>1</xdr:row>
          <xdr:rowOff>47625</xdr:rowOff>
        </xdr:to>
        <xdr:sp macro="" textlink="">
          <xdr:nvSpPr>
            <xdr:cNvPr id="409614" name="Option Button 1038" hidden="1">
              <a:extLst>
                <a:ext uri="{63B3BB69-23CF-44E3-9099-C40C66FF867C}">
                  <a14:compatExt spid="_x0000_s409614"/>
                </a:ext>
                <a:ext uri="{FF2B5EF4-FFF2-40B4-BE49-F238E27FC236}">
                  <a16:creationId xmlns:a16="http://schemas.microsoft.com/office/drawing/2014/main" id="{00000000-0008-0000-6D00-00000E4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615950</xdr:colOff>
      <xdr:row>2</xdr:row>
      <xdr:rowOff>50800</xdr:rowOff>
    </xdr:to>
    <xdr:sp macro="" textlink="">
      <xdr:nvSpPr>
        <xdr:cNvPr id="236772" name="AutoShape 7">
          <a:hlinkClick xmlns:r="http://schemas.openxmlformats.org/officeDocument/2006/relationships" r:id="rId1"/>
          <a:extLst>
            <a:ext uri="{FF2B5EF4-FFF2-40B4-BE49-F238E27FC236}">
              <a16:creationId xmlns:a16="http://schemas.microsoft.com/office/drawing/2014/main" id="{00000000-0008-0000-0A00-0000E49C03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219075</xdr:colOff>
          <xdr:row>0</xdr:row>
          <xdr:rowOff>76200</xdr:rowOff>
        </xdr:from>
        <xdr:to>
          <xdr:col>14</xdr:col>
          <xdr:colOff>647700</xdr:colOff>
          <xdr:row>1</xdr:row>
          <xdr:rowOff>9525</xdr:rowOff>
        </xdr:to>
        <xdr:sp macro="" textlink="">
          <xdr:nvSpPr>
            <xdr:cNvPr id="236669" name="Check Box 125" hidden="1">
              <a:extLst>
                <a:ext uri="{63B3BB69-23CF-44E3-9099-C40C66FF867C}">
                  <a14:compatExt spid="_x0000_s236669"/>
                </a:ext>
                <a:ext uri="{FF2B5EF4-FFF2-40B4-BE49-F238E27FC236}">
                  <a16:creationId xmlns:a16="http://schemas.microsoft.com/office/drawing/2014/main" id="{00000000-0008-0000-0A00-00007D9C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1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410737" name="AutoShape 3">
          <a:hlinkClick xmlns:r="http://schemas.openxmlformats.org/officeDocument/2006/relationships" r:id="rId1"/>
          <a:extLst>
            <a:ext uri="{FF2B5EF4-FFF2-40B4-BE49-F238E27FC236}">
              <a16:creationId xmlns:a16="http://schemas.microsoft.com/office/drawing/2014/main" id="{00000000-0008-0000-6E00-00007144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104775</xdr:colOff>
          <xdr:row>0</xdr:row>
          <xdr:rowOff>66675</xdr:rowOff>
        </xdr:from>
        <xdr:to>
          <xdr:col>13</xdr:col>
          <xdr:colOff>590550</xdr:colOff>
          <xdr:row>0</xdr:row>
          <xdr:rowOff>361950</xdr:rowOff>
        </xdr:to>
        <xdr:sp macro="" textlink="">
          <xdr:nvSpPr>
            <xdr:cNvPr id="410635" name="Option Button 11" hidden="1">
              <a:extLst>
                <a:ext uri="{63B3BB69-23CF-44E3-9099-C40C66FF867C}">
                  <a14:compatExt spid="_x0000_s410635"/>
                </a:ext>
                <a:ext uri="{FF2B5EF4-FFF2-40B4-BE49-F238E27FC236}">
                  <a16:creationId xmlns:a16="http://schemas.microsoft.com/office/drawing/2014/main" id="{00000000-0008-0000-6E00-00000B4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411762" name="AutoShape 15">
          <a:hlinkClick xmlns:r="http://schemas.openxmlformats.org/officeDocument/2006/relationships" r:id="rId1"/>
          <a:extLst>
            <a:ext uri="{FF2B5EF4-FFF2-40B4-BE49-F238E27FC236}">
              <a16:creationId xmlns:a16="http://schemas.microsoft.com/office/drawing/2014/main" id="{00000000-0008-0000-6F00-00007248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0</xdr:row>
          <xdr:rowOff>76200</xdr:rowOff>
        </xdr:from>
        <xdr:to>
          <xdr:col>20</xdr:col>
          <xdr:colOff>638175</xdr:colOff>
          <xdr:row>1</xdr:row>
          <xdr:rowOff>66675</xdr:rowOff>
        </xdr:to>
        <xdr:sp macro="" textlink="">
          <xdr:nvSpPr>
            <xdr:cNvPr id="411660" name="Option Button 12" hidden="1">
              <a:extLst>
                <a:ext uri="{63B3BB69-23CF-44E3-9099-C40C66FF867C}">
                  <a14:compatExt spid="_x0000_s411660"/>
                </a:ext>
                <a:ext uri="{FF2B5EF4-FFF2-40B4-BE49-F238E27FC236}">
                  <a16:creationId xmlns:a16="http://schemas.microsoft.com/office/drawing/2014/main" id="{00000000-0008-0000-6F00-00000C4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2.xml><?xml version="1.0" encoding="utf-8"?>
<xdr:wsDr xmlns:xdr="http://schemas.openxmlformats.org/drawingml/2006/spreadsheetDrawing" xmlns:a="http://schemas.openxmlformats.org/drawingml/2006/main">
  <xdr:twoCellAnchor>
    <xdr:from>
      <xdr:col>0</xdr:col>
      <xdr:colOff>95250</xdr:colOff>
      <xdr:row>0</xdr:row>
      <xdr:rowOff>95250</xdr:rowOff>
    </xdr:from>
    <xdr:to>
      <xdr:col>1</xdr:col>
      <xdr:colOff>660400</xdr:colOff>
      <xdr:row>2</xdr:row>
      <xdr:rowOff>50800</xdr:rowOff>
    </xdr:to>
    <xdr:sp macro="" textlink="">
      <xdr:nvSpPr>
        <xdr:cNvPr id="412785" name="AutoShape 3">
          <a:hlinkClick xmlns:r="http://schemas.openxmlformats.org/officeDocument/2006/relationships" r:id="rId1"/>
          <a:extLst>
            <a:ext uri="{FF2B5EF4-FFF2-40B4-BE49-F238E27FC236}">
              <a16:creationId xmlns:a16="http://schemas.microsoft.com/office/drawing/2014/main" id="{00000000-0008-0000-7000-0000714C0600}"/>
            </a:ext>
          </a:extLst>
        </xdr:cNvPr>
        <xdr:cNvSpPr/>
      </xdr:nvSpPr>
      <xdr:spPr>
        <a:xfrm>
          <a:off x="95250" y="95250"/>
          <a:ext cx="965200" cy="536575"/>
        </a:xfrm>
        <a:prstGeom prst="leftArrow">
          <a:avLst>
            <a:gd name="adj1" fmla="val 50000"/>
            <a:gd name="adj2" fmla="val 4468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104775</xdr:colOff>
          <xdr:row>0</xdr:row>
          <xdr:rowOff>85725</xdr:rowOff>
        </xdr:from>
        <xdr:to>
          <xdr:col>13</xdr:col>
          <xdr:colOff>409575</xdr:colOff>
          <xdr:row>1</xdr:row>
          <xdr:rowOff>57150</xdr:rowOff>
        </xdr:to>
        <xdr:sp macro="" textlink="">
          <xdr:nvSpPr>
            <xdr:cNvPr id="412683" name="Option Button 11" hidden="1">
              <a:extLst>
                <a:ext uri="{63B3BB69-23CF-44E3-9099-C40C66FF867C}">
                  <a14:compatExt spid="_x0000_s412683"/>
                </a:ext>
                <a:ext uri="{FF2B5EF4-FFF2-40B4-BE49-F238E27FC236}">
                  <a16:creationId xmlns:a16="http://schemas.microsoft.com/office/drawing/2014/main" id="{00000000-0008-0000-7000-00000B4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584200</xdr:colOff>
      <xdr:row>2</xdr:row>
      <xdr:rowOff>50800</xdr:rowOff>
    </xdr:to>
    <xdr:sp macro="" textlink="">
      <xdr:nvSpPr>
        <xdr:cNvPr id="413810" name="AutoShape 9">
          <a:hlinkClick xmlns:r="http://schemas.openxmlformats.org/officeDocument/2006/relationships" r:id="rId1"/>
          <a:extLst>
            <a:ext uri="{FF2B5EF4-FFF2-40B4-BE49-F238E27FC236}">
              <a16:creationId xmlns:a16="http://schemas.microsoft.com/office/drawing/2014/main" id="{00000000-0008-0000-7100-00007250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142875</xdr:colOff>
          <xdr:row>0</xdr:row>
          <xdr:rowOff>57150</xdr:rowOff>
        </xdr:from>
        <xdr:to>
          <xdr:col>21</xdr:col>
          <xdr:colOff>161925</xdr:colOff>
          <xdr:row>1</xdr:row>
          <xdr:rowOff>142875</xdr:rowOff>
        </xdr:to>
        <xdr:sp macro="" textlink="">
          <xdr:nvSpPr>
            <xdr:cNvPr id="413708" name="Option Button 12" hidden="1">
              <a:extLst>
                <a:ext uri="{63B3BB69-23CF-44E3-9099-C40C66FF867C}">
                  <a14:compatExt spid="_x0000_s413708"/>
                </a:ext>
                <a:ext uri="{FF2B5EF4-FFF2-40B4-BE49-F238E27FC236}">
                  <a16:creationId xmlns:a16="http://schemas.microsoft.com/office/drawing/2014/main" id="{00000000-0008-0000-7100-00000C5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685165</xdr:colOff>
      <xdr:row>2</xdr:row>
      <xdr:rowOff>50800</xdr:rowOff>
    </xdr:to>
    <xdr:sp macro="" textlink="">
      <xdr:nvSpPr>
        <xdr:cNvPr id="415857" name="AutoShape 6">
          <a:hlinkClick xmlns:r="http://schemas.openxmlformats.org/officeDocument/2006/relationships" r:id="rId1"/>
          <a:extLst>
            <a:ext uri="{FF2B5EF4-FFF2-40B4-BE49-F238E27FC236}">
              <a16:creationId xmlns:a16="http://schemas.microsoft.com/office/drawing/2014/main" id="{00000000-0008-0000-7200-0000715806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123825</xdr:colOff>
          <xdr:row>0</xdr:row>
          <xdr:rowOff>123825</xdr:rowOff>
        </xdr:from>
        <xdr:to>
          <xdr:col>13</xdr:col>
          <xdr:colOff>47625</xdr:colOff>
          <xdr:row>2</xdr:row>
          <xdr:rowOff>19050</xdr:rowOff>
        </xdr:to>
        <xdr:sp macro="" textlink="">
          <xdr:nvSpPr>
            <xdr:cNvPr id="415755" name="Option Button 11" hidden="1">
              <a:extLst>
                <a:ext uri="{63B3BB69-23CF-44E3-9099-C40C66FF867C}">
                  <a14:compatExt spid="_x0000_s415755"/>
                </a:ext>
                <a:ext uri="{FF2B5EF4-FFF2-40B4-BE49-F238E27FC236}">
                  <a16:creationId xmlns:a16="http://schemas.microsoft.com/office/drawing/2014/main" id="{00000000-0008-0000-7200-00000B5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18288" tIns="18288" rIns="0" bIns="18288" anchor="ctr" upright="1"/>
            <a:lstStyle/>
            <a:p>
              <a:pPr algn="l" rtl="0">
                <a:defRPr sz="1000"/>
              </a:pPr>
              <a:r>
                <a:rPr lang="zh-CN" altLang="en-US" sz="100" b="0" i="0" u="none" strike="noStrike" baseline="0">
                  <a:solidFill>
                    <a:srgbClr val="000000"/>
                  </a:solidFill>
                  <a:latin typeface="宋体"/>
                  <a:ea typeface="宋体"/>
                </a:rPr>
                <a:t>点此返回</a:t>
              </a:r>
            </a:p>
          </xdr:txBody>
        </xdr:sp>
        <xdr:clientData/>
      </xdr:twoCellAnchor>
    </mc:Choice>
    <mc:Fallback/>
  </mc:AlternateContent>
</xdr:wsDr>
</file>

<file path=xl/drawings/drawing11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647700</xdr:colOff>
      <xdr:row>2</xdr:row>
      <xdr:rowOff>50800</xdr:rowOff>
    </xdr:to>
    <xdr:sp macro="" textlink="">
      <xdr:nvSpPr>
        <xdr:cNvPr id="416881" name="AutoShape 6">
          <a:hlinkClick xmlns:r="http://schemas.openxmlformats.org/officeDocument/2006/relationships" r:id="rId1"/>
          <a:extLst>
            <a:ext uri="{FF2B5EF4-FFF2-40B4-BE49-F238E27FC236}">
              <a16:creationId xmlns:a16="http://schemas.microsoft.com/office/drawing/2014/main" id="{00000000-0008-0000-7300-0000715C06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85725</xdr:colOff>
          <xdr:row>0</xdr:row>
          <xdr:rowOff>152400</xdr:rowOff>
        </xdr:from>
        <xdr:to>
          <xdr:col>13</xdr:col>
          <xdr:colOff>76200</xdr:colOff>
          <xdr:row>2</xdr:row>
          <xdr:rowOff>9525</xdr:rowOff>
        </xdr:to>
        <xdr:sp macro="" textlink="">
          <xdr:nvSpPr>
            <xdr:cNvPr id="416780" name="Option Button 12" hidden="1">
              <a:extLst>
                <a:ext uri="{63B3BB69-23CF-44E3-9099-C40C66FF867C}">
                  <a14:compatExt spid="_x0000_s416780"/>
                </a:ext>
                <a:ext uri="{FF2B5EF4-FFF2-40B4-BE49-F238E27FC236}">
                  <a16:creationId xmlns:a16="http://schemas.microsoft.com/office/drawing/2014/main" id="{00000000-0008-0000-7300-00000C5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417906" name="AutoShape 14">
          <a:hlinkClick xmlns:r="http://schemas.openxmlformats.org/officeDocument/2006/relationships" r:id="rId1"/>
          <a:extLst>
            <a:ext uri="{FF2B5EF4-FFF2-40B4-BE49-F238E27FC236}">
              <a16:creationId xmlns:a16="http://schemas.microsoft.com/office/drawing/2014/main" id="{00000000-0008-0000-7400-00007260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76200</xdr:colOff>
          <xdr:row>0</xdr:row>
          <xdr:rowOff>57150</xdr:rowOff>
        </xdr:from>
        <xdr:to>
          <xdr:col>21</xdr:col>
          <xdr:colOff>38100</xdr:colOff>
          <xdr:row>1</xdr:row>
          <xdr:rowOff>123825</xdr:rowOff>
        </xdr:to>
        <xdr:sp macro="" textlink="">
          <xdr:nvSpPr>
            <xdr:cNvPr id="417805" name="Option Button 13" hidden="1">
              <a:extLst>
                <a:ext uri="{63B3BB69-23CF-44E3-9099-C40C66FF867C}">
                  <a14:compatExt spid="_x0000_s417805"/>
                </a:ext>
                <a:ext uri="{FF2B5EF4-FFF2-40B4-BE49-F238E27FC236}">
                  <a16:creationId xmlns:a16="http://schemas.microsoft.com/office/drawing/2014/main" id="{00000000-0008-0000-7400-00000D6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641350</xdr:colOff>
      <xdr:row>2</xdr:row>
      <xdr:rowOff>50800</xdr:rowOff>
    </xdr:to>
    <xdr:sp macro="" textlink="">
      <xdr:nvSpPr>
        <xdr:cNvPr id="419952" name="AutoShape 4">
          <a:hlinkClick xmlns:r="http://schemas.openxmlformats.org/officeDocument/2006/relationships" r:id="rId1"/>
          <a:extLst>
            <a:ext uri="{FF2B5EF4-FFF2-40B4-BE49-F238E27FC236}">
              <a16:creationId xmlns:a16="http://schemas.microsoft.com/office/drawing/2014/main" id="{00000000-0008-0000-7500-000070680600}"/>
            </a:ext>
          </a:extLst>
        </xdr:cNvPr>
        <xdr:cNvSpPr/>
      </xdr:nvSpPr>
      <xdr:spPr>
        <a:xfrm>
          <a:off x="107950" y="95250"/>
          <a:ext cx="1924050" cy="536575"/>
        </a:xfrm>
        <a:prstGeom prst="leftArrow">
          <a:avLst>
            <a:gd name="adj1" fmla="val 50000"/>
            <a:gd name="adj2" fmla="val 89063"/>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114300</xdr:colOff>
          <xdr:row>0</xdr:row>
          <xdr:rowOff>114300</xdr:rowOff>
        </xdr:from>
        <xdr:to>
          <xdr:col>16</xdr:col>
          <xdr:colOff>47625</xdr:colOff>
          <xdr:row>1</xdr:row>
          <xdr:rowOff>142875</xdr:rowOff>
        </xdr:to>
        <xdr:sp macro="" textlink="">
          <xdr:nvSpPr>
            <xdr:cNvPr id="419851" name="Option Button 11" hidden="1">
              <a:extLst>
                <a:ext uri="{63B3BB69-23CF-44E3-9099-C40C66FF867C}">
                  <a14:compatExt spid="_x0000_s419851"/>
                </a:ext>
                <a:ext uri="{FF2B5EF4-FFF2-40B4-BE49-F238E27FC236}">
                  <a16:creationId xmlns:a16="http://schemas.microsoft.com/office/drawing/2014/main" id="{00000000-0008-0000-7500-00000B6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420976" name="AutoShape 7">
          <a:hlinkClick xmlns:r="http://schemas.openxmlformats.org/officeDocument/2006/relationships" r:id="rId1"/>
          <a:extLst>
            <a:ext uri="{FF2B5EF4-FFF2-40B4-BE49-F238E27FC236}">
              <a16:creationId xmlns:a16="http://schemas.microsoft.com/office/drawing/2014/main" id="{00000000-0008-0000-7600-0000706C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190500</xdr:colOff>
          <xdr:row>0</xdr:row>
          <xdr:rowOff>85725</xdr:rowOff>
        </xdr:from>
        <xdr:to>
          <xdr:col>17</xdr:col>
          <xdr:colOff>190500</xdr:colOff>
          <xdr:row>2</xdr:row>
          <xdr:rowOff>0</xdr:rowOff>
        </xdr:to>
        <xdr:sp macro="" textlink="">
          <xdr:nvSpPr>
            <xdr:cNvPr id="420875" name="Option Button 1035" hidden="1">
              <a:extLst>
                <a:ext uri="{63B3BB69-23CF-44E3-9099-C40C66FF867C}">
                  <a14:compatExt spid="_x0000_s420875"/>
                </a:ext>
                <a:ext uri="{FF2B5EF4-FFF2-40B4-BE49-F238E27FC236}">
                  <a16:creationId xmlns:a16="http://schemas.microsoft.com/office/drawing/2014/main" id="{00000000-0008-0000-7600-00000B6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1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692150</xdr:colOff>
      <xdr:row>2</xdr:row>
      <xdr:rowOff>50800</xdr:rowOff>
    </xdr:to>
    <xdr:sp macro="" textlink="">
      <xdr:nvSpPr>
        <xdr:cNvPr id="422000" name="AutoShape 9">
          <a:hlinkClick xmlns:r="http://schemas.openxmlformats.org/officeDocument/2006/relationships" r:id="rId1"/>
          <a:extLst>
            <a:ext uri="{FF2B5EF4-FFF2-40B4-BE49-F238E27FC236}">
              <a16:creationId xmlns:a16="http://schemas.microsoft.com/office/drawing/2014/main" id="{00000000-0008-0000-7700-000070700600}"/>
            </a:ext>
          </a:extLst>
        </xdr:cNvPr>
        <xdr:cNvSpPr/>
      </xdr:nvSpPr>
      <xdr:spPr>
        <a:xfrm>
          <a:off x="10795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85725</xdr:colOff>
          <xdr:row>0</xdr:row>
          <xdr:rowOff>76200</xdr:rowOff>
        </xdr:from>
        <xdr:to>
          <xdr:col>16</xdr:col>
          <xdr:colOff>57150</xdr:colOff>
          <xdr:row>1</xdr:row>
          <xdr:rowOff>123825</xdr:rowOff>
        </xdr:to>
        <xdr:sp macro="" textlink="">
          <xdr:nvSpPr>
            <xdr:cNvPr id="421899" name="Option Button 11" hidden="1">
              <a:extLst>
                <a:ext uri="{63B3BB69-23CF-44E3-9099-C40C66FF867C}">
                  <a14:compatExt spid="_x0000_s421899"/>
                </a:ext>
                <a:ext uri="{FF2B5EF4-FFF2-40B4-BE49-F238E27FC236}">
                  <a16:creationId xmlns:a16="http://schemas.microsoft.com/office/drawing/2014/main" id="{00000000-0008-0000-7700-00000B7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237796" name="AutoShape 6">
          <a:hlinkClick xmlns:r="http://schemas.openxmlformats.org/officeDocument/2006/relationships" r:id="rId1"/>
          <a:extLst>
            <a:ext uri="{FF2B5EF4-FFF2-40B4-BE49-F238E27FC236}">
              <a16:creationId xmlns:a16="http://schemas.microsoft.com/office/drawing/2014/main" id="{00000000-0008-0000-0B00-0000E4A003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123825</xdr:colOff>
          <xdr:row>0</xdr:row>
          <xdr:rowOff>57150</xdr:rowOff>
        </xdr:from>
        <xdr:to>
          <xdr:col>13</xdr:col>
          <xdr:colOff>628650</xdr:colOff>
          <xdr:row>2</xdr:row>
          <xdr:rowOff>104775</xdr:rowOff>
        </xdr:to>
        <xdr:sp macro="" textlink="">
          <xdr:nvSpPr>
            <xdr:cNvPr id="237694" name="Check Box 126" hidden="1">
              <a:extLst>
                <a:ext uri="{63B3BB69-23CF-44E3-9099-C40C66FF867C}">
                  <a14:compatExt spid="_x0000_s237694"/>
                </a:ext>
                <a:ext uri="{FF2B5EF4-FFF2-40B4-BE49-F238E27FC236}">
                  <a16:creationId xmlns:a16="http://schemas.microsoft.com/office/drawing/2014/main" id="{00000000-0008-0000-0B00-00007EA0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2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628650</xdr:colOff>
      <xdr:row>2</xdr:row>
      <xdr:rowOff>50800</xdr:rowOff>
    </xdr:to>
    <xdr:sp macro="" textlink="">
      <xdr:nvSpPr>
        <xdr:cNvPr id="423024" name="AutoShape 5">
          <a:hlinkClick xmlns:r="http://schemas.openxmlformats.org/officeDocument/2006/relationships" r:id="rId1"/>
          <a:extLst>
            <a:ext uri="{FF2B5EF4-FFF2-40B4-BE49-F238E27FC236}">
              <a16:creationId xmlns:a16="http://schemas.microsoft.com/office/drawing/2014/main" id="{00000000-0008-0000-7800-000070740600}"/>
            </a:ext>
          </a:extLst>
        </xdr:cNvPr>
        <xdr:cNvSpPr/>
      </xdr:nvSpPr>
      <xdr:spPr>
        <a:xfrm>
          <a:off x="107950" y="95250"/>
          <a:ext cx="901700" cy="536575"/>
        </a:xfrm>
        <a:prstGeom prst="leftArrow">
          <a:avLst>
            <a:gd name="adj1" fmla="val 50000"/>
            <a:gd name="adj2" fmla="val 4173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85725</xdr:colOff>
          <xdr:row>0</xdr:row>
          <xdr:rowOff>85725</xdr:rowOff>
        </xdr:from>
        <xdr:to>
          <xdr:col>16</xdr:col>
          <xdr:colOff>9525</xdr:colOff>
          <xdr:row>1</xdr:row>
          <xdr:rowOff>180975</xdr:rowOff>
        </xdr:to>
        <xdr:sp macro="" textlink="">
          <xdr:nvSpPr>
            <xdr:cNvPr id="422923" name="Option Button 11" hidden="1">
              <a:extLst>
                <a:ext uri="{63B3BB69-23CF-44E3-9099-C40C66FF867C}">
                  <a14:compatExt spid="_x0000_s422923"/>
                </a:ext>
                <a:ext uri="{FF2B5EF4-FFF2-40B4-BE49-F238E27FC236}">
                  <a16:creationId xmlns:a16="http://schemas.microsoft.com/office/drawing/2014/main" id="{00000000-0008-0000-7800-00000B7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723900</xdr:colOff>
      <xdr:row>2</xdr:row>
      <xdr:rowOff>50800</xdr:rowOff>
    </xdr:to>
    <xdr:sp macro="" textlink="">
      <xdr:nvSpPr>
        <xdr:cNvPr id="424049" name="AutoShape 9">
          <a:hlinkClick xmlns:r="http://schemas.openxmlformats.org/officeDocument/2006/relationships" r:id="rId1"/>
          <a:extLst>
            <a:ext uri="{FF2B5EF4-FFF2-40B4-BE49-F238E27FC236}">
              <a16:creationId xmlns:a16="http://schemas.microsoft.com/office/drawing/2014/main" id="{00000000-0008-0000-7900-000071780600}"/>
            </a:ext>
          </a:extLst>
        </xdr:cNvPr>
        <xdr:cNvSpPr/>
      </xdr:nvSpPr>
      <xdr:spPr>
        <a:xfrm>
          <a:off x="101600" y="95250"/>
          <a:ext cx="946150" cy="536575"/>
        </a:xfrm>
        <a:prstGeom prst="leftArrow">
          <a:avLst>
            <a:gd name="adj1" fmla="val 50000"/>
            <a:gd name="adj2" fmla="val 4379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76200</xdr:colOff>
          <xdr:row>0</xdr:row>
          <xdr:rowOff>57150</xdr:rowOff>
        </xdr:from>
        <xdr:to>
          <xdr:col>16</xdr:col>
          <xdr:colOff>47625</xdr:colOff>
          <xdr:row>1</xdr:row>
          <xdr:rowOff>123825</xdr:rowOff>
        </xdr:to>
        <xdr:sp macro="" textlink="">
          <xdr:nvSpPr>
            <xdr:cNvPr id="423948" name="Option Button 12" hidden="1">
              <a:extLst>
                <a:ext uri="{63B3BB69-23CF-44E3-9099-C40C66FF867C}">
                  <a14:compatExt spid="_x0000_s423948"/>
                </a:ext>
                <a:ext uri="{FF2B5EF4-FFF2-40B4-BE49-F238E27FC236}">
                  <a16:creationId xmlns:a16="http://schemas.microsoft.com/office/drawing/2014/main" id="{00000000-0008-0000-7900-00000C7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616585</xdr:colOff>
      <xdr:row>2</xdr:row>
      <xdr:rowOff>50800</xdr:rowOff>
    </xdr:to>
    <xdr:sp macro="" textlink="">
      <xdr:nvSpPr>
        <xdr:cNvPr id="425183" name="AutoShape 3">
          <a:hlinkClick xmlns:r="http://schemas.openxmlformats.org/officeDocument/2006/relationships" r:id="rId1"/>
          <a:extLst>
            <a:ext uri="{FF2B5EF4-FFF2-40B4-BE49-F238E27FC236}">
              <a16:creationId xmlns:a16="http://schemas.microsoft.com/office/drawing/2014/main" id="{00000000-0008-0000-7A00-0000DF7C0600}"/>
            </a:ext>
          </a:extLst>
        </xdr:cNvPr>
        <xdr:cNvSpPr/>
      </xdr:nvSpPr>
      <xdr:spPr>
        <a:xfrm>
          <a:off x="107950" y="95250"/>
          <a:ext cx="927735" cy="536575"/>
        </a:xfrm>
        <a:prstGeom prst="leftArrow">
          <a:avLst>
            <a:gd name="adj1" fmla="val 50000"/>
            <a:gd name="adj2" fmla="val 44121"/>
          </a:avLst>
        </a:prstGeom>
        <a:solidFill>
          <a:srgbClr val="993300">
            <a:alpha val="100000"/>
          </a:srgbClr>
        </a:solidFill>
        <a:ln w="9525">
          <a:noFill/>
        </a:ln>
      </xdr:spPr>
    </xdr:sp>
    <xdr:clientData/>
  </xdr:twoCellAnchor>
  <xdr:twoCellAnchor>
    <xdr:from>
      <xdr:col>0</xdr:col>
      <xdr:colOff>107950</xdr:colOff>
      <xdr:row>0</xdr:row>
      <xdr:rowOff>95250</xdr:rowOff>
    </xdr:from>
    <xdr:to>
      <xdr:col>1</xdr:col>
      <xdr:colOff>647065</xdr:colOff>
      <xdr:row>2</xdr:row>
      <xdr:rowOff>50800</xdr:rowOff>
    </xdr:to>
    <xdr:sp macro="" textlink="">
      <xdr:nvSpPr>
        <xdr:cNvPr id="425184" name="AutoShape 5">
          <a:hlinkClick xmlns:r="http://schemas.openxmlformats.org/officeDocument/2006/relationships" r:id="rId1"/>
          <a:extLst>
            <a:ext uri="{FF2B5EF4-FFF2-40B4-BE49-F238E27FC236}">
              <a16:creationId xmlns:a16="http://schemas.microsoft.com/office/drawing/2014/main" id="{00000000-0008-0000-7A00-0000E07C06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47625</xdr:rowOff>
        </xdr:from>
        <xdr:to>
          <xdr:col>13</xdr:col>
          <xdr:colOff>390525</xdr:colOff>
          <xdr:row>1</xdr:row>
          <xdr:rowOff>57150</xdr:rowOff>
        </xdr:to>
        <xdr:sp macro="" textlink="">
          <xdr:nvSpPr>
            <xdr:cNvPr id="424982" name="Option Button 22" hidden="1">
              <a:extLst>
                <a:ext uri="{63B3BB69-23CF-44E3-9099-C40C66FF867C}">
                  <a14:compatExt spid="_x0000_s424982"/>
                </a:ext>
                <a:ext uri="{FF2B5EF4-FFF2-40B4-BE49-F238E27FC236}">
                  <a16:creationId xmlns:a16="http://schemas.microsoft.com/office/drawing/2014/main" id="{00000000-0008-0000-7A00-0000167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426096" name="AutoShape 4">
          <a:hlinkClick xmlns:r="http://schemas.openxmlformats.org/officeDocument/2006/relationships" r:id="rId1"/>
          <a:extLst>
            <a:ext uri="{FF2B5EF4-FFF2-40B4-BE49-F238E27FC236}">
              <a16:creationId xmlns:a16="http://schemas.microsoft.com/office/drawing/2014/main" id="{00000000-0008-0000-7B00-00007080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57150</xdr:colOff>
          <xdr:row>0</xdr:row>
          <xdr:rowOff>85725</xdr:rowOff>
        </xdr:from>
        <xdr:to>
          <xdr:col>17</xdr:col>
          <xdr:colOff>66675</xdr:colOff>
          <xdr:row>1</xdr:row>
          <xdr:rowOff>142875</xdr:rowOff>
        </xdr:to>
        <xdr:sp macro="" textlink="">
          <xdr:nvSpPr>
            <xdr:cNvPr id="425996" name="Option Button 12" hidden="1">
              <a:extLst>
                <a:ext uri="{63B3BB69-23CF-44E3-9099-C40C66FF867C}">
                  <a14:compatExt spid="_x0000_s425996"/>
                </a:ext>
                <a:ext uri="{FF2B5EF4-FFF2-40B4-BE49-F238E27FC236}">
                  <a16:creationId xmlns:a16="http://schemas.microsoft.com/office/drawing/2014/main" id="{00000000-0008-0000-7B00-00000C8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点击返回</a:t>
              </a:r>
            </a:p>
          </xdr:txBody>
        </xdr:sp>
        <xdr:clientData/>
      </xdr:twoCellAnchor>
    </mc:Choice>
    <mc:Fallback/>
  </mc:AlternateContent>
</xdr:wsDr>
</file>

<file path=xl/drawings/drawing12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711200</xdr:colOff>
      <xdr:row>2</xdr:row>
      <xdr:rowOff>50800</xdr:rowOff>
    </xdr:to>
    <xdr:sp macro="" textlink="">
      <xdr:nvSpPr>
        <xdr:cNvPr id="427120" name="AutoShape 4">
          <a:hlinkClick xmlns:r="http://schemas.openxmlformats.org/officeDocument/2006/relationships" r:id="rId1"/>
          <a:extLst>
            <a:ext uri="{FF2B5EF4-FFF2-40B4-BE49-F238E27FC236}">
              <a16:creationId xmlns:a16="http://schemas.microsoft.com/office/drawing/2014/main" id="{00000000-0008-0000-7C00-00007084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104775</xdr:colOff>
          <xdr:row>0</xdr:row>
          <xdr:rowOff>85725</xdr:rowOff>
        </xdr:from>
        <xdr:to>
          <xdr:col>17</xdr:col>
          <xdr:colOff>495300</xdr:colOff>
          <xdr:row>1</xdr:row>
          <xdr:rowOff>85725</xdr:rowOff>
        </xdr:to>
        <xdr:sp macro="" textlink="">
          <xdr:nvSpPr>
            <xdr:cNvPr id="427020" name="Option Button 12" hidden="1">
              <a:extLst>
                <a:ext uri="{63B3BB69-23CF-44E3-9099-C40C66FF867C}">
                  <a14:compatExt spid="_x0000_s427020"/>
                </a:ext>
                <a:ext uri="{FF2B5EF4-FFF2-40B4-BE49-F238E27FC236}">
                  <a16:creationId xmlns:a16="http://schemas.microsoft.com/office/drawing/2014/main" id="{00000000-0008-0000-7C00-00000C8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711200</xdr:colOff>
      <xdr:row>2</xdr:row>
      <xdr:rowOff>50800</xdr:rowOff>
    </xdr:to>
    <xdr:sp macro="" textlink="">
      <xdr:nvSpPr>
        <xdr:cNvPr id="428144" name="AutoShape 4">
          <a:hlinkClick xmlns:r="http://schemas.openxmlformats.org/officeDocument/2006/relationships" r:id="rId1"/>
          <a:extLst>
            <a:ext uri="{FF2B5EF4-FFF2-40B4-BE49-F238E27FC236}">
              <a16:creationId xmlns:a16="http://schemas.microsoft.com/office/drawing/2014/main" id="{00000000-0008-0000-7D00-00007088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57150</xdr:colOff>
          <xdr:row>0</xdr:row>
          <xdr:rowOff>66675</xdr:rowOff>
        </xdr:from>
        <xdr:to>
          <xdr:col>17</xdr:col>
          <xdr:colOff>628650</xdr:colOff>
          <xdr:row>0</xdr:row>
          <xdr:rowOff>371475</xdr:rowOff>
        </xdr:to>
        <xdr:sp macro="" textlink="">
          <xdr:nvSpPr>
            <xdr:cNvPr id="428044" name="Option Button 12" hidden="1">
              <a:extLst>
                <a:ext uri="{63B3BB69-23CF-44E3-9099-C40C66FF867C}">
                  <a14:compatExt spid="_x0000_s428044"/>
                </a:ext>
                <a:ext uri="{FF2B5EF4-FFF2-40B4-BE49-F238E27FC236}">
                  <a16:creationId xmlns:a16="http://schemas.microsoft.com/office/drawing/2014/main" id="{00000000-0008-0000-7D00-00000C8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647700</xdr:colOff>
      <xdr:row>2</xdr:row>
      <xdr:rowOff>50800</xdr:rowOff>
    </xdr:to>
    <xdr:sp macro="" textlink="">
      <xdr:nvSpPr>
        <xdr:cNvPr id="429278" name="AutoShape 5">
          <a:hlinkClick xmlns:r="http://schemas.openxmlformats.org/officeDocument/2006/relationships" r:id="rId1"/>
          <a:extLst>
            <a:ext uri="{FF2B5EF4-FFF2-40B4-BE49-F238E27FC236}">
              <a16:creationId xmlns:a16="http://schemas.microsoft.com/office/drawing/2014/main" id="{00000000-0008-0000-7E00-0000DE8C0600}"/>
            </a:ext>
          </a:extLst>
        </xdr:cNvPr>
        <xdr:cNvSpPr/>
      </xdr:nvSpPr>
      <xdr:spPr>
        <a:xfrm>
          <a:off x="101600" y="95250"/>
          <a:ext cx="990600" cy="536575"/>
        </a:xfrm>
        <a:prstGeom prst="leftArrow">
          <a:avLst>
            <a:gd name="adj1" fmla="val 50000"/>
            <a:gd name="adj2" fmla="val 44666"/>
          </a:avLst>
        </a:prstGeom>
        <a:solidFill>
          <a:srgbClr val="993300">
            <a:alpha val="100000"/>
          </a:srgbClr>
        </a:solidFill>
        <a:ln w="9525">
          <a:noFill/>
        </a:ln>
      </xdr:spPr>
    </xdr:sp>
    <xdr:clientData/>
  </xdr:twoCellAnchor>
  <xdr:twoCellAnchor>
    <xdr:from>
      <xdr:col>0</xdr:col>
      <xdr:colOff>101600</xdr:colOff>
      <xdr:row>0</xdr:row>
      <xdr:rowOff>95250</xdr:rowOff>
    </xdr:from>
    <xdr:to>
      <xdr:col>1</xdr:col>
      <xdr:colOff>615950</xdr:colOff>
      <xdr:row>2</xdr:row>
      <xdr:rowOff>50800</xdr:rowOff>
    </xdr:to>
    <xdr:sp macro="" textlink="">
      <xdr:nvSpPr>
        <xdr:cNvPr id="429279" name="AutoShape 3">
          <a:hlinkClick xmlns:r="http://schemas.openxmlformats.org/officeDocument/2006/relationships" r:id="rId2"/>
          <a:extLst>
            <a:ext uri="{FF2B5EF4-FFF2-40B4-BE49-F238E27FC236}">
              <a16:creationId xmlns:a16="http://schemas.microsoft.com/office/drawing/2014/main" id="{00000000-0008-0000-7E00-0000DF8C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57150</xdr:colOff>
          <xdr:row>0</xdr:row>
          <xdr:rowOff>114300</xdr:rowOff>
        </xdr:from>
        <xdr:to>
          <xdr:col>15</xdr:col>
          <xdr:colOff>104775</xdr:colOff>
          <xdr:row>2</xdr:row>
          <xdr:rowOff>9525</xdr:rowOff>
        </xdr:to>
        <xdr:sp macro="" textlink="">
          <xdr:nvSpPr>
            <xdr:cNvPr id="429079" name="Option Button 23" hidden="1">
              <a:extLst>
                <a:ext uri="{63B3BB69-23CF-44E3-9099-C40C66FF867C}">
                  <a14:compatExt spid="_x0000_s429079"/>
                </a:ext>
                <a:ext uri="{FF2B5EF4-FFF2-40B4-BE49-F238E27FC236}">
                  <a16:creationId xmlns:a16="http://schemas.microsoft.com/office/drawing/2014/main" id="{00000000-0008-0000-7E00-0000178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430193" name="AutoShape 3">
          <a:hlinkClick xmlns:r="http://schemas.openxmlformats.org/officeDocument/2006/relationships" r:id="rId1"/>
          <a:extLst>
            <a:ext uri="{FF2B5EF4-FFF2-40B4-BE49-F238E27FC236}">
              <a16:creationId xmlns:a16="http://schemas.microsoft.com/office/drawing/2014/main" id="{00000000-0008-0000-7F00-00007190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352425</xdr:colOff>
          <xdr:row>0</xdr:row>
          <xdr:rowOff>47625</xdr:rowOff>
        </xdr:from>
        <xdr:to>
          <xdr:col>14</xdr:col>
          <xdr:colOff>495300</xdr:colOff>
          <xdr:row>1</xdr:row>
          <xdr:rowOff>95250</xdr:rowOff>
        </xdr:to>
        <xdr:sp macro="" textlink="">
          <xdr:nvSpPr>
            <xdr:cNvPr id="430094" name="Option Button 14" hidden="1">
              <a:extLst>
                <a:ext uri="{63B3BB69-23CF-44E3-9099-C40C66FF867C}">
                  <a14:compatExt spid="_x0000_s430094"/>
                </a:ext>
                <a:ext uri="{FF2B5EF4-FFF2-40B4-BE49-F238E27FC236}">
                  <a16:creationId xmlns:a16="http://schemas.microsoft.com/office/drawing/2014/main" id="{00000000-0008-0000-7F00-00000E9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8.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629285</xdr:colOff>
      <xdr:row>2</xdr:row>
      <xdr:rowOff>50800</xdr:rowOff>
    </xdr:to>
    <xdr:sp macro="" textlink="">
      <xdr:nvSpPr>
        <xdr:cNvPr id="431217" name="AutoShape 6">
          <a:hlinkClick xmlns:r="http://schemas.openxmlformats.org/officeDocument/2006/relationships" r:id="rId1"/>
          <a:extLst>
            <a:ext uri="{FF2B5EF4-FFF2-40B4-BE49-F238E27FC236}">
              <a16:creationId xmlns:a16="http://schemas.microsoft.com/office/drawing/2014/main" id="{00000000-0008-0000-8000-00007194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57150</xdr:colOff>
          <xdr:row>0</xdr:row>
          <xdr:rowOff>85725</xdr:rowOff>
        </xdr:from>
        <xdr:to>
          <xdr:col>11</xdr:col>
          <xdr:colOff>19050</xdr:colOff>
          <xdr:row>1</xdr:row>
          <xdr:rowOff>190500</xdr:rowOff>
        </xdr:to>
        <xdr:sp macro="" textlink="">
          <xdr:nvSpPr>
            <xdr:cNvPr id="431118" name="Option Button 14" hidden="1">
              <a:extLst>
                <a:ext uri="{63B3BB69-23CF-44E3-9099-C40C66FF867C}">
                  <a14:compatExt spid="_x0000_s431118"/>
                </a:ext>
                <a:ext uri="{FF2B5EF4-FFF2-40B4-BE49-F238E27FC236}">
                  <a16:creationId xmlns:a16="http://schemas.microsoft.com/office/drawing/2014/main" id="{00000000-0008-0000-8000-00000E9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2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432241" name="AutoShape 5">
          <a:hlinkClick xmlns:r="http://schemas.openxmlformats.org/officeDocument/2006/relationships" r:id="rId1"/>
          <a:extLst>
            <a:ext uri="{FF2B5EF4-FFF2-40B4-BE49-F238E27FC236}">
              <a16:creationId xmlns:a16="http://schemas.microsoft.com/office/drawing/2014/main" id="{00000000-0008-0000-8100-0000719806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66675</xdr:colOff>
          <xdr:row>0</xdr:row>
          <xdr:rowOff>85725</xdr:rowOff>
        </xdr:from>
        <xdr:to>
          <xdr:col>11</xdr:col>
          <xdr:colOff>666750</xdr:colOff>
          <xdr:row>1</xdr:row>
          <xdr:rowOff>66675</xdr:rowOff>
        </xdr:to>
        <xdr:sp macro="" textlink="">
          <xdr:nvSpPr>
            <xdr:cNvPr id="432142" name="Option Button 14" hidden="1">
              <a:extLst>
                <a:ext uri="{63B3BB69-23CF-44E3-9099-C40C66FF867C}">
                  <a14:compatExt spid="_x0000_s432142"/>
                </a:ext>
                <a:ext uri="{FF2B5EF4-FFF2-40B4-BE49-F238E27FC236}">
                  <a16:creationId xmlns:a16="http://schemas.microsoft.com/office/drawing/2014/main" id="{00000000-0008-0000-8100-00000E9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238820" name="AutoShape 8">
          <a:hlinkClick xmlns:r="http://schemas.openxmlformats.org/officeDocument/2006/relationships" r:id="rId1"/>
          <a:extLst>
            <a:ext uri="{FF2B5EF4-FFF2-40B4-BE49-F238E27FC236}">
              <a16:creationId xmlns:a16="http://schemas.microsoft.com/office/drawing/2014/main" id="{00000000-0008-0000-0C00-0000E4A403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200025</xdr:colOff>
          <xdr:row>0</xdr:row>
          <xdr:rowOff>85725</xdr:rowOff>
        </xdr:from>
        <xdr:to>
          <xdr:col>15</xdr:col>
          <xdr:colOff>257175</xdr:colOff>
          <xdr:row>1</xdr:row>
          <xdr:rowOff>133350</xdr:rowOff>
        </xdr:to>
        <xdr:sp macro="" textlink="">
          <xdr:nvSpPr>
            <xdr:cNvPr id="238718" name="Check Box 126" hidden="1">
              <a:extLst>
                <a:ext uri="{63B3BB69-23CF-44E3-9099-C40C66FF867C}">
                  <a14:compatExt spid="_x0000_s238718"/>
                </a:ext>
                <a:ext uri="{FF2B5EF4-FFF2-40B4-BE49-F238E27FC236}">
                  <a16:creationId xmlns:a16="http://schemas.microsoft.com/office/drawing/2014/main" id="{00000000-0008-0000-0C00-00007EA403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3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434289" name="AutoShape 3">
          <a:hlinkClick xmlns:r="http://schemas.openxmlformats.org/officeDocument/2006/relationships" r:id="rId1"/>
          <a:extLst>
            <a:ext uri="{FF2B5EF4-FFF2-40B4-BE49-F238E27FC236}">
              <a16:creationId xmlns:a16="http://schemas.microsoft.com/office/drawing/2014/main" id="{00000000-0008-0000-8200-000071A0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95250</xdr:rowOff>
        </xdr:from>
        <xdr:to>
          <xdr:col>14</xdr:col>
          <xdr:colOff>66675</xdr:colOff>
          <xdr:row>1</xdr:row>
          <xdr:rowOff>104775</xdr:rowOff>
        </xdr:to>
        <xdr:sp macro="" textlink="">
          <xdr:nvSpPr>
            <xdr:cNvPr id="434190" name="Option Button 14" hidden="1">
              <a:extLst>
                <a:ext uri="{63B3BB69-23CF-44E3-9099-C40C66FF867C}">
                  <a14:compatExt spid="_x0000_s434190"/>
                </a:ext>
                <a:ext uri="{FF2B5EF4-FFF2-40B4-BE49-F238E27FC236}">
                  <a16:creationId xmlns:a16="http://schemas.microsoft.com/office/drawing/2014/main" id="{00000000-0008-0000-8200-00000EA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1.xml><?xml version="1.0" encoding="utf-8"?>
<xdr:wsDr xmlns:xdr="http://schemas.openxmlformats.org/drawingml/2006/spreadsheetDrawing" xmlns:a="http://schemas.openxmlformats.org/drawingml/2006/main">
  <xdr:twoCellAnchor>
    <xdr:from>
      <xdr:col>0</xdr:col>
      <xdr:colOff>95250</xdr:colOff>
      <xdr:row>0</xdr:row>
      <xdr:rowOff>89535</xdr:rowOff>
    </xdr:from>
    <xdr:to>
      <xdr:col>1</xdr:col>
      <xdr:colOff>724535</xdr:colOff>
      <xdr:row>2</xdr:row>
      <xdr:rowOff>38100</xdr:rowOff>
    </xdr:to>
    <xdr:sp macro="" textlink="">
      <xdr:nvSpPr>
        <xdr:cNvPr id="435312" name="AutoShape 3">
          <a:hlinkClick xmlns:r="http://schemas.openxmlformats.org/officeDocument/2006/relationships" r:id="rId1"/>
          <a:extLst>
            <a:ext uri="{FF2B5EF4-FFF2-40B4-BE49-F238E27FC236}">
              <a16:creationId xmlns:a16="http://schemas.microsoft.com/office/drawing/2014/main" id="{00000000-0008-0000-8300-000070A40600}"/>
            </a:ext>
          </a:extLst>
        </xdr:cNvPr>
        <xdr:cNvSpPr/>
      </xdr:nvSpPr>
      <xdr:spPr>
        <a:xfrm>
          <a:off x="95250" y="89535"/>
          <a:ext cx="959485" cy="529590"/>
        </a:xfrm>
        <a:prstGeom prst="leftArrow">
          <a:avLst>
            <a:gd name="adj1" fmla="val 50000"/>
            <a:gd name="adj2" fmla="val 4500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123825</xdr:colOff>
          <xdr:row>0</xdr:row>
          <xdr:rowOff>66675</xdr:rowOff>
        </xdr:from>
        <xdr:to>
          <xdr:col>14</xdr:col>
          <xdr:colOff>142875</xdr:colOff>
          <xdr:row>1</xdr:row>
          <xdr:rowOff>85725</xdr:rowOff>
        </xdr:to>
        <xdr:sp macro="" textlink="">
          <xdr:nvSpPr>
            <xdr:cNvPr id="435213" name="Option Button 13" hidden="1">
              <a:extLst>
                <a:ext uri="{63B3BB69-23CF-44E3-9099-C40C66FF867C}">
                  <a14:compatExt spid="_x0000_s435213"/>
                </a:ext>
                <a:ext uri="{FF2B5EF4-FFF2-40B4-BE49-F238E27FC236}">
                  <a16:creationId xmlns:a16="http://schemas.microsoft.com/office/drawing/2014/main" id="{00000000-0008-0000-8300-00000DA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667385</xdr:colOff>
      <xdr:row>2</xdr:row>
      <xdr:rowOff>50800</xdr:rowOff>
    </xdr:to>
    <xdr:sp macro="" textlink="">
      <xdr:nvSpPr>
        <xdr:cNvPr id="436337" name="AutoShape 8">
          <a:hlinkClick xmlns:r="http://schemas.openxmlformats.org/officeDocument/2006/relationships" r:id="rId1"/>
          <a:extLst>
            <a:ext uri="{FF2B5EF4-FFF2-40B4-BE49-F238E27FC236}">
              <a16:creationId xmlns:a16="http://schemas.microsoft.com/office/drawing/2014/main" id="{00000000-0008-0000-8400-000071A806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85725</xdr:colOff>
          <xdr:row>0</xdr:row>
          <xdr:rowOff>57150</xdr:rowOff>
        </xdr:from>
        <xdr:to>
          <xdr:col>11</xdr:col>
          <xdr:colOff>85725</xdr:colOff>
          <xdr:row>1</xdr:row>
          <xdr:rowOff>142875</xdr:rowOff>
        </xdr:to>
        <xdr:sp macro="" textlink="">
          <xdr:nvSpPr>
            <xdr:cNvPr id="436238" name="Option Button 1038" hidden="1">
              <a:extLst>
                <a:ext uri="{63B3BB69-23CF-44E3-9099-C40C66FF867C}">
                  <a14:compatExt spid="_x0000_s436238"/>
                </a:ext>
                <a:ext uri="{FF2B5EF4-FFF2-40B4-BE49-F238E27FC236}">
                  <a16:creationId xmlns:a16="http://schemas.microsoft.com/office/drawing/2014/main" id="{00000000-0008-0000-8400-00000EA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437361" name="AutoShape 3">
          <a:hlinkClick xmlns:r="http://schemas.openxmlformats.org/officeDocument/2006/relationships" r:id="rId1"/>
          <a:extLst>
            <a:ext uri="{FF2B5EF4-FFF2-40B4-BE49-F238E27FC236}">
              <a16:creationId xmlns:a16="http://schemas.microsoft.com/office/drawing/2014/main" id="{00000000-0008-0000-8500-000071AC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66675</xdr:colOff>
          <xdr:row>0</xdr:row>
          <xdr:rowOff>38100</xdr:rowOff>
        </xdr:from>
        <xdr:to>
          <xdr:col>12</xdr:col>
          <xdr:colOff>800100</xdr:colOff>
          <xdr:row>1</xdr:row>
          <xdr:rowOff>123825</xdr:rowOff>
        </xdr:to>
        <xdr:sp macro="" textlink="">
          <xdr:nvSpPr>
            <xdr:cNvPr id="437262" name="Option Button 14" hidden="1">
              <a:extLst>
                <a:ext uri="{63B3BB69-23CF-44E3-9099-C40C66FF867C}">
                  <a14:compatExt spid="_x0000_s437262"/>
                </a:ext>
                <a:ext uri="{FF2B5EF4-FFF2-40B4-BE49-F238E27FC236}">
                  <a16:creationId xmlns:a16="http://schemas.microsoft.com/office/drawing/2014/main" id="{00000000-0008-0000-8500-00000EA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635000</xdr:colOff>
      <xdr:row>2</xdr:row>
      <xdr:rowOff>50800</xdr:rowOff>
    </xdr:to>
    <xdr:sp macro="" textlink="">
      <xdr:nvSpPr>
        <xdr:cNvPr id="438389" name="AutoShape 9">
          <a:hlinkClick xmlns:r="http://schemas.openxmlformats.org/officeDocument/2006/relationships" r:id="rId1"/>
          <a:extLst>
            <a:ext uri="{FF2B5EF4-FFF2-40B4-BE49-F238E27FC236}">
              <a16:creationId xmlns:a16="http://schemas.microsoft.com/office/drawing/2014/main" id="{00000000-0008-0000-8600-000075B0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57150</xdr:rowOff>
        </xdr:from>
        <xdr:to>
          <xdr:col>15</xdr:col>
          <xdr:colOff>57150</xdr:colOff>
          <xdr:row>1</xdr:row>
          <xdr:rowOff>76200</xdr:rowOff>
        </xdr:to>
        <xdr:sp macro="" textlink="">
          <xdr:nvSpPr>
            <xdr:cNvPr id="438290" name="Option Button 18" hidden="1">
              <a:extLst>
                <a:ext uri="{63B3BB69-23CF-44E3-9099-C40C66FF867C}">
                  <a14:compatExt spid="_x0000_s438290"/>
                </a:ext>
                <a:ext uri="{FF2B5EF4-FFF2-40B4-BE49-F238E27FC236}">
                  <a16:creationId xmlns:a16="http://schemas.microsoft.com/office/drawing/2014/main" id="{00000000-0008-0000-8600-000012B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615950</xdr:colOff>
      <xdr:row>2</xdr:row>
      <xdr:rowOff>50800</xdr:rowOff>
    </xdr:to>
    <xdr:sp macro="" textlink="">
      <xdr:nvSpPr>
        <xdr:cNvPr id="440432" name="AutoShape 7">
          <a:hlinkClick xmlns:r="http://schemas.openxmlformats.org/officeDocument/2006/relationships" r:id="rId1"/>
          <a:extLst>
            <a:ext uri="{FF2B5EF4-FFF2-40B4-BE49-F238E27FC236}">
              <a16:creationId xmlns:a16="http://schemas.microsoft.com/office/drawing/2014/main" id="{00000000-0008-0000-8700-000070B8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47625</xdr:rowOff>
        </xdr:from>
        <xdr:to>
          <xdr:col>14</xdr:col>
          <xdr:colOff>657225</xdr:colOff>
          <xdr:row>1</xdr:row>
          <xdr:rowOff>47625</xdr:rowOff>
        </xdr:to>
        <xdr:sp macro="" textlink="">
          <xdr:nvSpPr>
            <xdr:cNvPr id="440333" name="Option Button 13" hidden="1">
              <a:extLst>
                <a:ext uri="{63B3BB69-23CF-44E3-9099-C40C66FF867C}">
                  <a14:compatExt spid="_x0000_s440333"/>
                </a:ext>
                <a:ext uri="{FF2B5EF4-FFF2-40B4-BE49-F238E27FC236}">
                  <a16:creationId xmlns:a16="http://schemas.microsoft.com/office/drawing/2014/main" id="{00000000-0008-0000-8700-00000DB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441458" name="AutoShape 6">
          <a:hlinkClick xmlns:r="http://schemas.openxmlformats.org/officeDocument/2006/relationships" r:id="rId1"/>
          <a:extLst>
            <a:ext uri="{FF2B5EF4-FFF2-40B4-BE49-F238E27FC236}">
              <a16:creationId xmlns:a16="http://schemas.microsoft.com/office/drawing/2014/main" id="{00000000-0008-0000-8800-000072BC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0</xdr:row>
          <xdr:rowOff>66675</xdr:rowOff>
        </xdr:from>
        <xdr:to>
          <xdr:col>14</xdr:col>
          <xdr:colOff>104775</xdr:colOff>
          <xdr:row>1</xdr:row>
          <xdr:rowOff>38100</xdr:rowOff>
        </xdr:to>
        <xdr:sp macro="" textlink="">
          <xdr:nvSpPr>
            <xdr:cNvPr id="441359" name="Option Button 15" hidden="1">
              <a:extLst>
                <a:ext uri="{63B3BB69-23CF-44E3-9099-C40C66FF867C}">
                  <a14:compatExt spid="_x0000_s441359"/>
                </a:ext>
                <a:ext uri="{FF2B5EF4-FFF2-40B4-BE49-F238E27FC236}">
                  <a16:creationId xmlns:a16="http://schemas.microsoft.com/office/drawing/2014/main" id="{00000000-0008-0000-8800-00000FB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442484" name="AutoShape 8">
          <a:hlinkClick xmlns:r="http://schemas.openxmlformats.org/officeDocument/2006/relationships" r:id="rId1"/>
          <a:extLst>
            <a:ext uri="{FF2B5EF4-FFF2-40B4-BE49-F238E27FC236}">
              <a16:creationId xmlns:a16="http://schemas.microsoft.com/office/drawing/2014/main" id="{00000000-0008-0000-8900-000074C006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76200</xdr:rowOff>
        </xdr:from>
        <xdr:to>
          <xdr:col>15</xdr:col>
          <xdr:colOff>323850</xdr:colOff>
          <xdr:row>1</xdr:row>
          <xdr:rowOff>190500</xdr:rowOff>
        </xdr:to>
        <xdr:sp macro="" textlink="">
          <xdr:nvSpPr>
            <xdr:cNvPr id="442385" name="Option Button 17" hidden="1">
              <a:extLst>
                <a:ext uri="{63B3BB69-23CF-44E3-9099-C40C66FF867C}">
                  <a14:compatExt spid="_x0000_s442385"/>
                </a:ext>
                <a:ext uri="{FF2B5EF4-FFF2-40B4-BE49-F238E27FC236}">
                  <a16:creationId xmlns:a16="http://schemas.microsoft.com/office/drawing/2014/main" id="{00000000-0008-0000-8900-000011C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95250</xdr:colOff>
      <xdr:row>2</xdr:row>
      <xdr:rowOff>50800</xdr:rowOff>
    </xdr:to>
    <xdr:sp macro="" textlink="">
      <xdr:nvSpPr>
        <xdr:cNvPr id="444528" name="AutoShape 9">
          <a:hlinkClick xmlns:r="http://schemas.openxmlformats.org/officeDocument/2006/relationships" r:id="rId1"/>
          <a:extLst>
            <a:ext uri="{FF2B5EF4-FFF2-40B4-BE49-F238E27FC236}">
              <a16:creationId xmlns:a16="http://schemas.microsoft.com/office/drawing/2014/main" id="{00000000-0008-0000-8A00-000070C80600}"/>
            </a:ext>
          </a:extLst>
        </xdr:cNvPr>
        <xdr:cNvSpPr/>
      </xdr:nvSpPr>
      <xdr:spPr>
        <a:xfrm>
          <a:off x="101600" y="95250"/>
          <a:ext cx="857250" cy="536575"/>
        </a:xfrm>
        <a:prstGeom prst="leftArrow">
          <a:avLst>
            <a:gd name="adj1" fmla="val 50000"/>
            <a:gd name="adj2" fmla="val 3968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76200</xdr:colOff>
          <xdr:row>0</xdr:row>
          <xdr:rowOff>66675</xdr:rowOff>
        </xdr:from>
        <xdr:to>
          <xdr:col>20</xdr:col>
          <xdr:colOff>114300</xdr:colOff>
          <xdr:row>1</xdr:row>
          <xdr:rowOff>142875</xdr:rowOff>
        </xdr:to>
        <xdr:sp macro="" textlink="">
          <xdr:nvSpPr>
            <xdr:cNvPr id="444429" name="Option Button 1037" hidden="1">
              <a:extLst>
                <a:ext uri="{63B3BB69-23CF-44E3-9099-C40C66FF867C}">
                  <a14:compatExt spid="_x0000_s444429"/>
                </a:ext>
                <a:ext uri="{FF2B5EF4-FFF2-40B4-BE49-F238E27FC236}">
                  <a16:creationId xmlns:a16="http://schemas.microsoft.com/office/drawing/2014/main" id="{00000000-0008-0000-8A00-00000DC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3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57150</xdr:colOff>
      <xdr:row>2</xdr:row>
      <xdr:rowOff>50800</xdr:rowOff>
    </xdr:to>
    <xdr:sp macro="" textlink="">
      <xdr:nvSpPr>
        <xdr:cNvPr id="445552" name="AutoShape 4">
          <a:hlinkClick xmlns:r="http://schemas.openxmlformats.org/officeDocument/2006/relationships" r:id="rId1"/>
          <a:extLst>
            <a:ext uri="{FF2B5EF4-FFF2-40B4-BE49-F238E27FC236}">
              <a16:creationId xmlns:a16="http://schemas.microsoft.com/office/drawing/2014/main" id="{00000000-0008-0000-8B00-000070CC06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495300</xdr:colOff>
          <xdr:row>0</xdr:row>
          <xdr:rowOff>85725</xdr:rowOff>
        </xdr:from>
        <xdr:to>
          <xdr:col>18</xdr:col>
          <xdr:colOff>142875</xdr:colOff>
          <xdr:row>2</xdr:row>
          <xdr:rowOff>76200</xdr:rowOff>
        </xdr:to>
        <xdr:sp macro="" textlink="">
          <xdr:nvSpPr>
            <xdr:cNvPr id="445453" name="Option Button 13" hidden="1">
              <a:extLst>
                <a:ext uri="{63B3BB69-23CF-44E3-9099-C40C66FF867C}">
                  <a14:compatExt spid="_x0000_s445453"/>
                </a:ext>
                <a:ext uri="{FF2B5EF4-FFF2-40B4-BE49-F238E27FC236}">
                  <a16:creationId xmlns:a16="http://schemas.microsoft.com/office/drawing/2014/main" id="{00000000-0008-0000-8B00-00000DC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xdr:from>
      <xdr:col>0</xdr:col>
      <xdr:colOff>95250</xdr:colOff>
      <xdr:row>0</xdr:row>
      <xdr:rowOff>89535</xdr:rowOff>
    </xdr:from>
    <xdr:to>
      <xdr:col>1</xdr:col>
      <xdr:colOff>723900</xdr:colOff>
      <xdr:row>2</xdr:row>
      <xdr:rowOff>38100</xdr:rowOff>
    </xdr:to>
    <xdr:sp macro="" textlink="">
      <xdr:nvSpPr>
        <xdr:cNvPr id="133479" name="AutoShape 8">
          <a:hlinkClick xmlns:r="http://schemas.openxmlformats.org/officeDocument/2006/relationships" r:id="rId1"/>
          <a:extLst>
            <a:ext uri="{FF2B5EF4-FFF2-40B4-BE49-F238E27FC236}">
              <a16:creationId xmlns:a16="http://schemas.microsoft.com/office/drawing/2014/main" id="{00000000-0008-0000-0D00-000067090200}"/>
            </a:ext>
          </a:extLst>
        </xdr:cNvPr>
        <xdr:cNvSpPr/>
      </xdr:nvSpPr>
      <xdr:spPr>
        <a:xfrm>
          <a:off x="95250" y="89535"/>
          <a:ext cx="958850" cy="529590"/>
        </a:xfrm>
        <a:prstGeom prst="leftArrow">
          <a:avLst>
            <a:gd name="adj1" fmla="val 50000"/>
            <a:gd name="adj2" fmla="val 4497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38100</xdr:colOff>
          <xdr:row>0</xdr:row>
          <xdr:rowOff>66675</xdr:rowOff>
        </xdr:from>
        <xdr:to>
          <xdr:col>15</xdr:col>
          <xdr:colOff>76200</xdr:colOff>
          <xdr:row>1</xdr:row>
          <xdr:rowOff>47625</xdr:rowOff>
        </xdr:to>
        <xdr:sp macro="" textlink="">
          <xdr:nvSpPr>
            <xdr:cNvPr id="133377" name="Check Box 257" hidden="1">
              <a:extLst>
                <a:ext uri="{63B3BB69-23CF-44E3-9099-C40C66FF867C}">
                  <a14:compatExt spid="_x0000_s133377"/>
                </a:ext>
                <a:ext uri="{FF2B5EF4-FFF2-40B4-BE49-F238E27FC236}">
                  <a16:creationId xmlns:a16="http://schemas.microsoft.com/office/drawing/2014/main" id="{00000000-0008-0000-0D00-00000109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4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254635</xdr:colOff>
      <xdr:row>2</xdr:row>
      <xdr:rowOff>50800</xdr:rowOff>
    </xdr:to>
    <xdr:sp macro="" textlink="">
      <xdr:nvSpPr>
        <xdr:cNvPr id="446581" name="AutoShape 8">
          <a:hlinkClick xmlns:r="http://schemas.openxmlformats.org/officeDocument/2006/relationships" r:id="rId1"/>
          <a:extLst>
            <a:ext uri="{FF2B5EF4-FFF2-40B4-BE49-F238E27FC236}">
              <a16:creationId xmlns:a16="http://schemas.microsoft.com/office/drawing/2014/main" id="{00000000-0008-0000-8C00-000075D006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66675</xdr:colOff>
          <xdr:row>0</xdr:row>
          <xdr:rowOff>114300</xdr:rowOff>
        </xdr:from>
        <xdr:to>
          <xdr:col>18</xdr:col>
          <xdr:colOff>628650</xdr:colOff>
          <xdr:row>1</xdr:row>
          <xdr:rowOff>142875</xdr:rowOff>
        </xdr:to>
        <xdr:sp macro="" textlink="">
          <xdr:nvSpPr>
            <xdr:cNvPr id="446482" name="Option Button 18" hidden="1">
              <a:extLst>
                <a:ext uri="{63B3BB69-23CF-44E3-9099-C40C66FF867C}">
                  <a14:compatExt spid="_x0000_s446482"/>
                </a:ext>
                <a:ext uri="{FF2B5EF4-FFF2-40B4-BE49-F238E27FC236}">
                  <a16:creationId xmlns:a16="http://schemas.microsoft.com/office/drawing/2014/main" id="{00000000-0008-0000-8C00-000012D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57150</xdr:colOff>
      <xdr:row>2</xdr:row>
      <xdr:rowOff>50800</xdr:rowOff>
    </xdr:to>
    <xdr:sp macro="" textlink="">
      <xdr:nvSpPr>
        <xdr:cNvPr id="447605" name="AutoShape 8">
          <a:hlinkClick xmlns:r="http://schemas.openxmlformats.org/officeDocument/2006/relationships" r:id="rId1"/>
          <a:extLst>
            <a:ext uri="{FF2B5EF4-FFF2-40B4-BE49-F238E27FC236}">
              <a16:creationId xmlns:a16="http://schemas.microsoft.com/office/drawing/2014/main" id="{00000000-0008-0000-8D00-000075D406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95250</xdr:colOff>
          <xdr:row>0</xdr:row>
          <xdr:rowOff>95250</xdr:rowOff>
        </xdr:from>
        <xdr:to>
          <xdr:col>18</xdr:col>
          <xdr:colOff>619125</xdr:colOff>
          <xdr:row>1</xdr:row>
          <xdr:rowOff>47625</xdr:rowOff>
        </xdr:to>
        <xdr:sp macro="" textlink="">
          <xdr:nvSpPr>
            <xdr:cNvPr id="447506" name="Option Button 18" hidden="1">
              <a:extLst>
                <a:ext uri="{63B3BB69-23CF-44E3-9099-C40C66FF867C}">
                  <a14:compatExt spid="_x0000_s447506"/>
                </a:ext>
                <a:ext uri="{FF2B5EF4-FFF2-40B4-BE49-F238E27FC236}">
                  <a16:creationId xmlns:a16="http://schemas.microsoft.com/office/drawing/2014/main" id="{00000000-0008-0000-8D00-000012D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95250</xdr:colOff>
      <xdr:row>2</xdr:row>
      <xdr:rowOff>50800</xdr:rowOff>
    </xdr:to>
    <xdr:sp macro="" textlink="">
      <xdr:nvSpPr>
        <xdr:cNvPr id="449649" name="AutoShape 9">
          <a:hlinkClick xmlns:r="http://schemas.openxmlformats.org/officeDocument/2006/relationships" r:id="rId1"/>
          <a:extLst>
            <a:ext uri="{FF2B5EF4-FFF2-40B4-BE49-F238E27FC236}">
              <a16:creationId xmlns:a16="http://schemas.microsoft.com/office/drawing/2014/main" id="{00000000-0008-0000-8E00-000071DC06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23</xdr:col>
          <xdr:colOff>76200</xdr:colOff>
          <xdr:row>0</xdr:row>
          <xdr:rowOff>47625</xdr:rowOff>
        </xdr:from>
        <xdr:to>
          <xdr:col>26</xdr:col>
          <xdr:colOff>190500</xdr:colOff>
          <xdr:row>2</xdr:row>
          <xdr:rowOff>19050</xdr:rowOff>
        </xdr:to>
        <xdr:sp macro="" textlink="">
          <xdr:nvSpPr>
            <xdr:cNvPr id="449550" name="Option Button 1038" hidden="1">
              <a:extLst>
                <a:ext uri="{63B3BB69-23CF-44E3-9099-C40C66FF867C}">
                  <a14:compatExt spid="_x0000_s449550"/>
                </a:ext>
                <a:ext uri="{FF2B5EF4-FFF2-40B4-BE49-F238E27FC236}">
                  <a16:creationId xmlns:a16="http://schemas.microsoft.com/office/drawing/2014/main" id="{00000000-0008-0000-8E00-00000ED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692785</xdr:colOff>
      <xdr:row>2</xdr:row>
      <xdr:rowOff>50800</xdr:rowOff>
    </xdr:to>
    <xdr:sp macro="" textlink="">
      <xdr:nvSpPr>
        <xdr:cNvPr id="450672" name="AutoShape 10">
          <a:hlinkClick xmlns:r="http://schemas.openxmlformats.org/officeDocument/2006/relationships" r:id="rId1"/>
          <a:extLst>
            <a:ext uri="{FF2B5EF4-FFF2-40B4-BE49-F238E27FC236}">
              <a16:creationId xmlns:a16="http://schemas.microsoft.com/office/drawing/2014/main" id="{00000000-0008-0000-8F00-000070E006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19050</xdr:colOff>
          <xdr:row>0</xdr:row>
          <xdr:rowOff>76200</xdr:rowOff>
        </xdr:from>
        <xdr:to>
          <xdr:col>19</xdr:col>
          <xdr:colOff>638175</xdr:colOff>
          <xdr:row>2</xdr:row>
          <xdr:rowOff>0</xdr:rowOff>
        </xdr:to>
        <xdr:sp macro="" textlink="">
          <xdr:nvSpPr>
            <xdr:cNvPr id="450573" name="Option Button 13" hidden="1">
              <a:extLst>
                <a:ext uri="{63B3BB69-23CF-44E3-9099-C40C66FF867C}">
                  <a14:compatExt spid="_x0000_s450573"/>
                </a:ext>
                <a:ext uri="{FF2B5EF4-FFF2-40B4-BE49-F238E27FC236}">
                  <a16:creationId xmlns:a16="http://schemas.microsoft.com/office/drawing/2014/main" id="{00000000-0008-0000-8F00-00000DE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723900</xdr:colOff>
      <xdr:row>2</xdr:row>
      <xdr:rowOff>50800</xdr:rowOff>
    </xdr:to>
    <xdr:sp macro="" textlink="">
      <xdr:nvSpPr>
        <xdr:cNvPr id="451696" name="AutoShape 8">
          <a:hlinkClick xmlns:r="http://schemas.openxmlformats.org/officeDocument/2006/relationships" r:id="rId1"/>
          <a:extLst>
            <a:ext uri="{FF2B5EF4-FFF2-40B4-BE49-F238E27FC236}">
              <a16:creationId xmlns:a16="http://schemas.microsoft.com/office/drawing/2014/main" id="{00000000-0008-0000-9000-000070E406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66675</xdr:colOff>
          <xdr:row>0</xdr:row>
          <xdr:rowOff>85725</xdr:rowOff>
        </xdr:from>
        <xdr:to>
          <xdr:col>18</xdr:col>
          <xdr:colOff>257175</xdr:colOff>
          <xdr:row>1</xdr:row>
          <xdr:rowOff>85725</xdr:rowOff>
        </xdr:to>
        <xdr:sp macro="" textlink="">
          <xdr:nvSpPr>
            <xdr:cNvPr id="451597" name="Option Button 13" hidden="1">
              <a:extLst>
                <a:ext uri="{63B3BB69-23CF-44E3-9099-C40C66FF867C}">
                  <a14:compatExt spid="_x0000_s451597"/>
                </a:ext>
                <a:ext uri="{FF2B5EF4-FFF2-40B4-BE49-F238E27FC236}">
                  <a16:creationId xmlns:a16="http://schemas.microsoft.com/office/drawing/2014/main" id="{00000000-0008-0000-9000-00000DE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126365</xdr:colOff>
      <xdr:row>2</xdr:row>
      <xdr:rowOff>50800</xdr:rowOff>
    </xdr:to>
    <xdr:sp macro="" textlink="">
      <xdr:nvSpPr>
        <xdr:cNvPr id="452721" name="AutoShape 12">
          <a:hlinkClick xmlns:r="http://schemas.openxmlformats.org/officeDocument/2006/relationships" r:id="rId1"/>
          <a:extLst>
            <a:ext uri="{FF2B5EF4-FFF2-40B4-BE49-F238E27FC236}">
              <a16:creationId xmlns:a16="http://schemas.microsoft.com/office/drawing/2014/main" id="{00000000-0008-0000-9100-000071E806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47625</xdr:colOff>
          <xdr:row>0</xdr:row>
          <xdr:rowOff>57150</xdr:rowOff>
        </xdr:from>
        <xdr:to>
          <xdr:col>21</xdr:col>
          <xdr:colOff>57150</xdr:colOff>
          <xdr:row>1</xdr:row>
          <xdr:rowOff>76200</xdr:rowOff>
        </xdr:to>
        <xdr:sp macro="" textlink="">
          <xdr:nvSpPr>
            <xdr:cNvPr id="452622" name="Option Button 14" hidden="1">
              <a:extLst>
                <a:ext uri="{63B3BB69-23CF-44E3-9099-C40C66FF867C}">
                  <a14:compatExt spid="_x0000_s452622"/>
                </a:ext>
                <a:ext uri="{FF2B5EF4-FFF2-40B4-BE49-F238E27FC236}">
                  <a16:creationId xmlns:a16="http://schemas.microsoft.com/office/drawing/2014/main" id="{00000000-0008-0000-9100-00000EE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133985</xdr:colOff>
      <xdr:row>2</xdr:row>
      <xdr:rowOff>50800</xdr:rowOff>
    </xdr:to>
    <xdr:sp macro="" textlink="">
      <xdr:nvSpPr>
        <xdr:cNvPr id="453745" name="AutoShape 14">
          <a:hlinkClick xmlns:r="http://schemas.openxmlformats.org/officeDocument/2006/relationships" r:id="rId1"/>
          <a:extLst>
            <a:ext uri="{FF2B5EF4-FFF2-40B4-BE49-F238E27FC236}">
              <a16:creationId xmlns:a16="http://schemas.microsoft.com/office/drawing/2014/main" id="{00000000-0008-0000-9200-000071EC06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57150</xdr:colOff>
          <xdr:row>0</xdr:row>
          <xdr:rowOff>38100</xdr:rowOff>
        </xdr:from>
        <xdr:to>
          <xdr:col>21</xdr:col>
          <xdr:colOff>85725</xdr:colOff>
          <xdr:row>1</xdr:row>
          <xdr:rowOff>114300</xdr:rowOff>
        </xdr:to>
        <xdr:sp macro="" textlink="">
          <xdr:nvSpPr>
            <xdr:cNvPr id="453646" name="Option Button 14" hidden="1">
              <a:extLst>
                <a:ext uri="{63B3BB69-23CF-44E3-9099-C40C66FF867C}">
                  <a14:compatExt spid="_x0000_s453646"/>
                </a:ext>
                <a:ext uri="{FF2B5EF4-FFF2-40B4-BE49-F238E27FC236}">
                  <a16:creationId xmlns:a16="http://schemas.microsoft.com/office/drawing/2014/main" id="{00000000-0008-0000-9200-00000EEC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247650</xdr:colOff>
      <xdr:row>2</xdr:row>
      <xdr:rowOff>50800</xdr:rowOff>
    </xdr:to>
    <xdr:sp macro="" textlink="">
      <xdr:nvSpPr>
        <xdr:cNvPr id="454769" name="AutoShape 13">
          <a:hlinkClick xmlns:r="http://schemas.openxmlformats.org/officeDocument/2006/relationships" r:id="rId1"/>
          <a:extLst>
            <a:ext uri="{FF2B5EF4-FFF2-40B4-BE49-F238E27FC236}">
              <a16:creationId xmlns:a16="http://schemas.microsoft.com/office/drawing/2014/main" id="{00000000-0008-0000-9300-000071F00600}"/>
            </a:ext>
          </a:extLst>
        </xdr:cNvPr>
        <xdr:cNvSpPr/>
      </xdr:nvSpPr>
      <xdr:spPr>
        <a:xfrm>
          <a:off x="101600" y="95250"/>
          <a:ext cx="927100" cy="536575"/>
        </a:xfrm>
        <a:prstGeom prst="leftArrow">
          <a:avLst>
            <a:gd name="adj1" fmla="val 50000"/>
            <a:gd name="adj2" fmla="val 4291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38100</xdr:colOff>
          <xdr:row>0</xdr:row>
          <xdr:rowOff>47625</xdr:rowOff>
        </xdr:from>
        <xdr:to>
          <xdr:col>21</xdr:col>
          <xdr:colOff>66675</xdr:colOff>
          <xdr:row>1</xdr:row>
          <xdr:rowOff>133350</xdr:rowOff>
        </xdr:to>
        <xdr:sp macro="" textlink="">
          <xdr:nvSpPr>
            <xdr:cNvPr id="454670" name="Option Button 1038" hidden="1">
              <a:extLst>
                <a:ext uri="{63B3BB69-23CF-44E3-9099-C40C66FF867C}">
                  <a14:compatExt spid="_x0000_s454670"/>
                </a:ext>
                <a:ext uri="{FF2B5EF4-FFF2-40B4-BE49-F238E27FC236}">
                  <a16:creationId xmlns:a16="http://schemas.microsoft.com/office/drawing/2014/main" id="{00000000-0008-0000-9300-00000EF0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247015</xdr:colOff>
      <xdr:row>2</xdr:row>
      <xdr:rowOff>50800</xdr:rowOff>
    </xdr:to>
    <xdr:sp macro="" textlink="">
      <xdr:nvSpPr>
        <xdr:cNvPr id="455792" name="AutoShape 8">
          <a:hlinkClick xmlns:r="http://schemas.openxmlformats.org/officeDocument/2006/relationships" r:id="rId1"/>
          <a:extLst>
            <a:ext uri="{FF2B5EF4-FFF2-40B4-BE49-F238E27FC236}">
              <a16:creationId xmlns:a16="http://schemas.microsoft.com/office/drawing/2014/main" id="{00000000-0008-0000-9400-000070F406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76200</xdr:colOff>
          <xdr:row>0</xdr:row>
          <xdr:rowOff>57150</xdr:rowOff>
        </xdr:from>
        <xdr:to>
          <xdr:col>18</xdr:col>
          <xdr:colOff>514350</xdr:colOff>
          <xdr:row>1</xdr:row>
          <xdr:rowOff>171450</xdr:rowOff>
        </xdr:to>
        <xdr:sp macro="" textlink="">
          <xdr:nvSpPr>
            <xdr:cNvPr id="455693" name="Option Button 13" hidden="1">
              <a:extLst>
                <a:ext uri="{63B3BB69-23CF-44E3-9099-C40C66FF867C}">
                  <a14:compatExt spid="_x0000_s455693"/>
                </a:ext>
                <a:ext uri="{FF2B5EF4-FFF2-40B4-BE49-F238E27FC236}">
                  <a16:creationId xmlns:a16="http://schemas.microsoft.com/office/drawing/2014/main" id="{00000000-0008-0000-9400-00000DF4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4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456820" name="AutoShape 6">
          <a:hlinkClick xmlns:r="http://schemas.openxmlformats.org/officeDocument/2006/relationships" r:id="rId1"/>
          <a:extLst>
            <a:ext uri="{FF2B5EF4-FFF2-40B4-BE49-F238E27FC236}">
              <a16:creationId xmlns:a16="http://schemas.microsoft.com/office/drawing/2014/main" id="{00000000-0008-0000-9500-000074F8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104775</xdr:colOff>
          <xdr:row>0</xdr:row>
          <xdr:rowOff>85725</xdr:rowOff>
        </xdr:from>
        <xdr:to>
          <xdr:col>10</xdr:col>
          <xdr:colOff>152400</xdr:colOff>
          <xdr:row>1</xdr:row>
          <xdr:rowOff>133350</xdr:rowOff>
        </xdr:to>
        <xdr:sp macro="" textlink="">
          <xdr:nvSpPr>
            <xdr:cNvPr id="456721" name="Option Button 17" hidden="1">
              <a:extLst>
                <a:ext uri="{63B3BB69-23CF-44E3-9099-C40C66FF867C}">
                  <a14:compatExt spid="_x0000_s456721"/>
                </a:ext>
                <a:ext uri="{FF2B5EF4-FFF2-40B4-BE49-F238E27FC236}">
                  <a16:creationId xmlns:a16="http://schemas.microsoft.com/office/drawing/2014/main" id="{00000000-0008-0000-9500-000011F806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94786" name="AutoShape 3">
          <a:hlinkClick xmlns:r="http://schemas.openxmlformats.org/officeDocument/2006/relationships" r:id="rId1"/>
          <a:extLst>
            <a:ext uri="{FF2B5EF4-FFF2-40B4-BE49-F238E27FC236}">
              <a16:creationId xmlns:a16="http://schemas.microsoft.com/office/drawing/2014/main" id="{00000000-0008-0000-0E00-0000427201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142875</xdr:colOff>
          <xdr:row>0</xdr:row>
          <xdr:rowOff>76200</xdr:rowOff>
        </xdr:from>
        <xdr:to>
          <xdr:col>13</xdr:col>
          <xdr:colOff>638175</xdr:colOff>
          <xdr:row>1</xdr:row>
          <xdr:rowOff>9525</xdr:rowOff>
        </xdr:to>
        <xdr:sp macro="" textlink="">
          <xdr:nvSpPr>
            <xdr:cNvPr id="94684" name="Check Box 476" hidden="1">
              <a:extLst>
                <a:ext uri="{63B3BB69-23CF-44E3-9099-C40C66FF867C}">
                  <a14:compatExt spid="_x0000_s94684"/>
                </a:ext>
                <a:ext uri="{FF2B5EF4-FFF2-40B4-BE49-F238E27FC236}">
                  <a16:creationId xmlns:a16="http://schemas.microsoft.com/office/drawing/2014/main" id="{00000000-0008-0000-0E00-0000DC71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5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458867" name="AutoShape 8">
          <a:hlinkClick xmlns:r="http://schemas.openxmlformats.org/officeDocument/2006/relationships" r:id="rId1"/>
          <a:extLst>
            <a:ext uri="{FF2B5EF4-FFF2-40B4-BE49-F238E27FC236}">
              <a16:creationId xmlns:a16="http://schemas.microsoft.com/office/drawing/2014/main" id="{00000000-0008-0000-9600-0000730007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57150</xdr:colOff>
          <xdr:row>0</xdr:row>
          <xdr:rowOff>104775</xdr:rowOff>
        </xdr:from>
        <xdr:to>
          <xdr:col>14</xdr:col>
          <xdr:colOff>628650</xdr:colOff>
          <xdr:row>1</xdr:row>
          <xdr:rowOff>28575</xdr:rowOff>
        </xdr:to>
        <xdr:sp macro="" textlink="">
          <xdr:nvSpPr>
            <xdr:cNvPr id="458768" name="Option Button 16" hidden="1">
              <a:extLst>
                <a:ext uri="{63B3BB69-23CF-44E3-9099-C40C66FF867C}">
                  <a14:compatExt spid="_x0000_s458768"/>
                </a:ext>
                <a:ext uri="{FF2B5EF4-FFF2-40B4-BE49-F238E27FC236}">
                  <a16:creationId xmlns:a16="http://schemas.microsoft.com/office/drawing/2014/main" id="{00000000-0008-0000-9600-0000100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698500</xdr:colOff>
      <xdr:row>2</xdr:row>
      <xdr:rowOff>50800</xdr:rowOff>
    </xdr:to>
    <xdr:sp macro="" textlink="">
      <xdr:nvSpPr>
        <xdr:cNvPr id="459888" name="AutoShape 5">
          <a:hlinkClick xmlns:r="http://schemas.openxmlformats.org/officeDocument/2006/relationships" r:id="rId1"/>
          <a:extLst>
            <a:ext uri="{FF2B5EF4-FFF2-40B4-BE49-F238E27FC236}">
              <a16:creationId xmlns:a16="http://schemas.microsoft.com/office/drawing/2014/main" id="{00000000-0008-0000-9700-000070040700}"/>
            </a:ext>
          </a:extLst>
        </xdr:cNvPr>
        <xdr:cNvSpPr/>
      </xdr:nvSpPr>
      <xdr:spPr>
        <a:xfrm>
          <a:off x="10160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104775</xdr:colOff>
          <xdr:row>0</xdr:row>
          <xdr:rowOff>104775</xdr:rowOff>
        </xdr:from>
        <xdr:to>
          <xdr:col>20</xdr:col>
          <xdr:colOff>133350</xdr:colOff>
          <xdr:row>1</xdr:row>
          <xdr:rowOff>171450</xdr:rowOff>
        </xdr:to>
        <xdr:sp macro="" textlink="">
          <xdr:nvSpPr>
            <xdr:cNvPr id="459789" name="Option Button 13" hidden="1">
              <a:extLst>
                <a:ext uri="{63B3BB69-23CF-44E3-9099-C40C66FF867C}">
                  <a14:compatExt spid="_x0000_s459789"/>
                </a:ext>
                <a:ext uri="{FF2B5EF4-FFF2-40B4-BE49-F238E27FC236}">
                  <a16:creationId xmlns:a16="http://schemas.microsoft.com/office/drawing/2014/main" id="{00000000-0008-0000-9700-00000D0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762635</xdr:colOff>
      <xdr:row>2</xdr:row>
      <xdr:rowOff>50800</xdr:rowOff>
    </xdr:to>
    <xdr:sp macro="" textlink="">
      <xdr:nvSpPr>
        <xdr:cNvPr id="460913" name="AutoShape 4">
          <a:hlinkClick xmlns:r="http://schemas.openxmlformats.org/officeDocument/2006/relationships" r:id="rId1"/>
          <a:extLst>
            <a:ext uri="{FF2B5EF4-FFF2-40B4-BE49-F238E27FC236}">
              <a16:creationId xmlns:a16="http://schemas.microsoft.com/office/drawing/2014/main" id="{00000000-0008-0000-9800-0000710807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19050</xdr:colOff>
          <xdr:row>0</xdr:row>
          <xdr:rowOff>47625</xdr:rowOff>
        </xdr:from>
        <xdr:to>
          <xdr:col>15</xdr:col>
          <xdr:colOff>314325</xdr:colOff>
          <xdr:row>1</xdr:row>
          <xdr:rowOff>180975</xdr:rowOff>
        </xdr:to>
        <xdr:sp macro="" textlink="">
          <xdr:nvSpPr>
            <xdr:cNvPr id="460814" name="Option Button 14" hidden="1">
              <a:extLst>
                <a:ext uri="{63B3BB69-23CF-44E3-9099-C40C66FF867C}">
                  <a14:compatExt spid="_x0000_s460814"/>
                </a:ext>
                <a:ext uri="{FF2B5EF4-FFF2-40B4-BE49-F238E27FC236}">
                  <a16:creationId xmlns:a16="http://schemas.microsoft.com/office/drawing/2014/main" id="{00000000-0008-0000-9800-00000E0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461937" name="AutoShape 11">
          <a:hlinkClick xmlns:r="http://schemas.openxmlformats.org/officeDocument/2006/relationships" r:id="rId1"/>
          <a:extLst>
            <a:ext uri="{FF2B5EF4-FFF2-40B4-BE49-F238E27FC236}">
              <a16:creationId xmlns:a16="http://schemas.microsoft.com/office/drawing/2014/main" id="{00000000-0008-0000-9900-0000710C07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47625</xdr:colOff>
          <xdr:row>0</xdr:row>
          <xdr:rowOff>66675</xdr:rowOff>
        </xdr:from>
        <xdr:to>
          <xdr:col>16</xdr:col>
          <xdr:colOff>381000</xdr:colOff>
          <xdr:row>1</xdr:row>
          <xdr:rowOff>180975</xdr:rowOff>
        </xdr:to>
        <xdr:sp macro="" textlink="">
          <xdr:nvSpPr>
            <xdr:cNvPr id="461838" name="Option Button 14" hidden="1">
              <a:extLst>
                <a:ext uri="{63B3BB69-23CF-44E3-9099-C40C66FF867C}">
                  <a14:compatExt spid="_x0000_s461838"/>
                </a:ext>
                <a:ext uri="{FF2B5EF4-FFF2-40B4-BE49-F238E27FC236}">
                  <a16:creationId xmlns:a16="http://schemas.microsoft.com/office/drawing/2014/main" id="{00000000-0008-0000-9900-00000E0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0</xdr:colOff>
      <xdr:row>2</xdr:row>
      <xdr:rowOff>50800</xdr:rowOff>
    </xdr:to>
    <xdr:sp macro="" textlink="">
      <xdr:nvSpPr>
        <xdr:cNvPr id="462961" name="AutoShape 4">
          <a:hlinkClick xmlns:r="http://schemas.openxmlformats.org/officeDocument/2006/relationships" r:id="rId1"/>
          <a:extLst>
            <a:ext uri="{FF2B5EF4-FFF2-40B4-BE49-F238E27FC236}">
              <a16:creationId xmlns:a16="http://schemas.microsoft.com/office/drawing/2014/main" id="{00000000-0008-0000-9A00-000071100700}"/>
            </a:ext>
          </a:extLst>
        </xdr:cNvPr>
        <xdr:cNvSpPr/>
      </xdr:nvSpPr>
      <xdr:spPr>
        <a:xfrm>
          <a:off x="107950" y="95250"/>
          <a:ext cx="844550" cy="536575"/>
        </a:xfrm>
        <a:prstGeom prst="leftArrow">
          <a:avLst>
            <a:gd name="adj1" fmla="val 50000"/>
            <a:gd name="adj2" fmla="val 3909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304800</xdr:colOff>
          <xdr:row>0</xdr:row>
          <xdr:rowOff>47625</xdr:rowOff>
        </xdr:from>
        <xdr:to>
          <xdr:col>17</xdr:col>
          <xdr:colOff>409575</xdr:colOff>
          <xdr:row>1</xdr:row>
          <xdr:rowOff>104775</xdr:rowOff>
        </xdr:to>
        <xdr:sp macro="" textlink="">
          <xdr:nvSpPr>
            <xdr:cNvPr id="462862" name="Option Button 14" hidden="1">
              <a:extLst>
                <a:ext uri="{63B3BB69-23CF-44E3-9099-C40C66FF867C}">
                  <a14:compatExt spid="_x0000_s462862"/>
                </a:ext>
                <a:ext uri="{FF2B5EF4-FFF2-40B4-BE49-F238E27FC236}">
                  <a16:creationId xmlns:a16="http://schemas.microsoft.com/office/drawing/2014/main" id="{00000000-0008-0000-9A00-00000E1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126365</xdr:colOff>
      <xdr:row>2</xdr:row>
      <xdr:rowOff>50800</xdr:rowOff>
    </xdr:to>
    <xdr:sp macro="" textlink="">
      <xdr:nvSpPr>
        <xdr:cNvPr id="463985" name="AutoShape 12">
          <a:hlinkClick xmlns:r="http://schemas.openxmlformats.org/officeDocument/2006/relationships" r:id="rId1"/>
          <a:extLst>
            <a:ext uri="{FF2B5EF4-FFF2-40B4-BE49-F238E27FC236}">
              <a16:creationId xmlns:a16="http://schemas.microsoft.com/office/drawing/2014/main" id="{00000000-0008-0000-9B00-0000711407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85725</xdr:colOff>
          <xdr:row>0</xdr:row>
          <xdr:rowOff>104775</xdr:rowOff>
        </xdr:from>
        <xdr:to>
          <xdr:col>21</xdr:col>
          <xdr:colOff>257175</xdr:colOff>
          <xdr:row>1</xdr:row>
          <xdr:rowOff>142875</xdr:rowOff>
        </xdr:to>
        <xdr:sp macro="" textlink="">
          <xdr:nvSpPr>
            <xdr:cNvPr id="463886" name="Option Button 14" hidden="1">
              <a:extLst>
                <a:ext uri="{63B3BB69-23CF-44E3-9099-C40C66FF867C}">
                  <a14:compatExt spid="_x0000_s463886"/>
                </a:ext>
                <a:ext uri="{FF2B5EF4-FFF2-40B4-BE49-F238E27FC236}">
                  <a16:creationId xmlns:a16="http://schemas.microsoft.com/office/drawing/2014/main" id="{00000000-0008-0000-9B00-00000E1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196850</xdr:colOff>
      <xdr:row>2</xdr:row>
      <xdr:rowOff>50800</xdr:rowOff>
    </xdr:to>
    <xdr:sp macro="" textlink="">
      <xdr:nvSpPr>
        <xdr:cNvPr id="466037" name="AutoShape 8">
          <a:hlinkClick xmlns:r="http://schemas.openxmlformats.org/officeDocument/2006/relationships" r:id="rId1"/>
          <a:extLst>
            <a:ext uri="{FF2B5EF4-FFF2-40B4-BE49-F238E27FC236}">
              <a16:creationId xmlns:a16="http://schemas.microsoft.com/office/drawing/2014/main" id="{00000000-0008-0000-9C00-0000751C0700}"/>
            </a:ext>
          </a:extLst>
        </xdr:cNvPr>
        <xdr:cNvSpPr/>
      </xdr:nvSpPr>
      <xdr:spPr>
        <a:xfrm>
          <a:off x="10795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85725</xdr:colOff>
          <xdr:row>0</xdr:row>
          <xdr:rowOff>76200</xdr:rowOff>
        </xdr:from>
        <xdr:to>
          <xdr:col>18</xdr:col>
          <xdr:colOff>66675</xdr:colOff>
          <xdr:row>1</xdr:row>
          <xdr:rowOff>123825</xdr:rowOff>
        </xdr:to>
        <xdr:sp macro="" textlink="">
          <xdr:nvSpPr>
            <xdr:cNvPr id="465938" name="Option Button 1042" hidden="1">
              <a:extLst>
                <a:ext uri="{63B3BB69-23CF-44E3-9099-C40C66FF867C}">
                  <a14:compatExt spid="_x0000_s465938"/>
                </a:ext>
                <a:ext uri="{FF2B5EF4-FFF2-40B4-BE49-F238E27FC236}">
                  <a16:creationId xmlns:a16="http://schemas.microsoft.com/office/drawing/2014/main" id="{00000000-0008-0000-9C00-0000121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762000</xdr:colOff>
      <xdr:row>2</xdr:row>
      <xdr:rowOff>50800</xdr:rowOff>
    </xdr:to>
    <xdr:sp macro="" textlink="">
      <xdr:nvSpPr>
        <xdr:cNvPr id="467059" name="AutoShape 8">
          <a:hlinkClick xmlns:r="http://schemas.openxmlformats.org/officeDocument/2006/relationships" r:id="rId1"/>
          <a:extLst>
            <a:ext uri="{FF2B5EF4-FFF2-40B4-BE49-F238E27FC236}">
              <a16:creationId xmlns:a16="http://schemas.microsoft.com/office/drawing/2014/main" id="{00000000-0008-0000-9D00-0000732007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104775</xdr:colOff>
          <xdr:row>0</xdr:row>
          <xdr:rowOff>76200</xdr:rowOff>
        </xdr:from>
        <xdr:to>
          <xdr:col>16</xdr:col>
          <xdr:colOff>104775</xdr:colOff>
          <xdr:row>1</xdr:row>
          <xdr:rowOff>142875</xdr:rowOff>
        </xdr:to>
        <xdr:sp macro="" textlink="">
          <xdr:nvSpPr>
            <xdr:cNvPr id="466960" name="Option Button 16" hidden="1">
              <a:extLst>
                <a:ext uri="{63B3BB69-23CF-44E3-9099-C40C66FF867C}">
                  <a14:compatExt spid="_x0000_s466960"/>
                </a:ext>
                <a:ext uri="{FF2B5EF4-FFF2-40B4-BE49-F238E27FC236}">
                  <a16:creationId xmlns:a16="http://schemas.microsoft.com/office/drawing/2014/main" id="{00000000-0008-0000-9D00-0000102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8.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629285</xdr:colOff>
      <xdr:row>2</xdr:row>
      <xdr:rowOff>50800</xdr:rowOff>
    </xdr:to>
    <xdr:sp macro="" textlink="">
      <xdr:nvSpPr>
        <xdr:cNvPr id="468080" name="AutoShape 6">
          <a:hlinkClick xmlns:r="http://schemas.openxmlformats.org/officeDocument/2006/relationships" r:id="rId1"/>
          <a:extLst>
            <a:ext uri="{FF2B5EF4-FFF2-40B4-BE49-F238E27FC236}">
              <a16:creationId xmlns:a16="http://schemas.microsoft.com/office/drawing/2014/main" id="{00000000-0008-0000-9E00-0000702407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123825</xdr:rowOff>
        </xdr:from>
        <xdr:to>
          <xdr:col>13</xdr:col>
          <xdr:colOff>57150</xdr:colOff>
          <xdr:row>2</xdr:row>
          <xdr:rowOff>9525</xdr:rowOff>
        </xdr:to>
        <xdr:sp macro="" textlink="">
          <xdr:nvSpPr>
            <xdr:cNvPr id="467981" name="Option Button 13" hidden="1">
              <a:extLst>
                <a:ext uri="{63B3BB69-23CF-44E3-9099-C40C66FF867C}">
                  <a14:compatExt spid="_x0000_s467981"/>
                </a:ext>
                <a:ext uri="{FF2B5EF4-FFF2-40B4-BE49-F238E27FC236}">
                  <a16:creationId xmlns:a16="http://schemas.microsoft.com/office/drawing/2014/main" id="{00000000-0008-0000-9E00-00000D2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5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539115</xdr:colOff>
      <xdr:row>2</xdr:row>
      <xdr:rowOff>50800</xdr:rowOff>
    </xdr:to>
    <xdr:sp macro="" textlink="">
      <xdr:nvSpPr>
        <xdr:cNvPr id="469105" name="AutoShape 5">
          <a:hlinkClick xmlns:r="http://schemas.openxmlformats.org/officeDocument/2006/relationships" r:id="rId1"/>
          <a:extLst>
            <a:ext uri="{FF2B5EF4-FFF2-40B4-BE49-F238E27FC236}">
              <a16:creationId xmlns:a16="http://schemas.microsoft.com/office/drawing/2014/main" id="{00000000-0008-0000-9F00-000071280700}"/>
            </a:ext>
          </a:extLst>
        </xdr:cNvPr>
        <xdr:cNvSpPr/>
      </xdr:nvSpPr>
      <xdr:spPr>
        <a:xfrm>
          <a:off x="107950" y="95250"/>
          <a:ext cx="945515" cy="536575"/>
        </a:xfrm>
        <a:prstGeom prst="leftArrow">
          <a:avLst>
            <a:gd name="adj1" fmla="val 50000"/>
            <a:gd name="adj2" fmla="val 4376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66675</xdr:colOff>
          <xdr:row>0</xdr:row>
          <xdr:rowOff>133350</xdr:rowOff>
        </xdr:from>
        <xdr:to>
          <xdr:col>10</xdr:col>
          <xdr:colOff>142875</xdr:colOff>
          <xdr:row>2</xdr:row>
          <xdr:rowOff>47625</xdr:rowOff>
        </xdr:to>
        <xdr:sp macro="" textlink="">
          <xdr:nvSpPr>
            <xdr:cNvPr id="469006" name="Option Button 14" hidden="1">
              <a:extLst>
                <a:ext uri="{63B3BB69-23CF-44E3-9099-C40C66FF867C}">
                  <a14:compatExt spid="_x0000_s469006"/>
                </a:ext>
                <a:ext uri="{FF2B5EF4-FFF2-40B4-BE49-F238E27FC236}">
                  <a16:creationId xmlns:a16="http://schemas.microsoft.com/office/drawing/2014/main" id="{00000000-0008-0000-9F00-00000E2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5711" name="AutoShape 15">
          <a:hlinkClick xmlns:r="http://schemas.openxmlformats.org/officeDocument/2006/relationships" r:id="rId1"/>
          <a:extLst>
            <a:ext uri="{FF2B5EF4-FFF2-40B4-BE49-F238E27FC236}">
              <a16:creationId xmlns:a16="http://schemas.microsoft.com/office/drawing/2014/main" id="{00000000-0008-0000-0F00-00004F1600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0</xdr:row>
          <xdr:rowOff>104775</xdr:rowOff>
        </xdr:from>
        <xdr:to>
          <xdr:col>21</xdr:col>
          <xdr:colOff>9525</xdr:colOff>
          <xdr:row>1</xdr:row>
          <xdr:rowOff>123825</xdr:rowOff>
        </xdr:to>
        <xdr:sp macro="" textlink="">
          <xdr:nvSpPr>
            <xdr:cNvPr id="5609" name="Check Box 489" hidden="1">
              <a:extLst>
                <a:ext uri="{63B3BB69-23CF-44E3-9099-C40C66FF867C}">
                  <a14:compatExt spid="_x0000_s5609"/>
                </a:ext>
                <a:ext uri="{FF2B5EF4-FFF2-40B4-BE49-F238E27FC236}">
                  <a16:creationId xmlns:a16="http://schemas.microsoft.com/office/drawing/2014/main" id="{00000000-0008-0000-0F00-0000E91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6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551180</xdr:colOff>
      <xdr:row>2</xdr:row>
      <xdr:rowOff>50800</xdr:rowOff>
    </xdr:to>
    <xdr:sp macro="" textlink="">
      <xdr:nvSpPr>
        <xdr:cNvPr id="470131" name="AutoShape 5">
          <a:hlinkClick xmlns:r="http://schemas.openxmlformats.org/officeDocument/2006/relationships" r:id="rId1"/>
          <a:extLst>
            <a:ext uri="{FF2B5EF4-FFF2-40B4-BE49-F238E27FC236}">
              <a16:creationId xmlns:a16="http://schemas.microsoft.com/office/drawing/2014/main" id="{00000000-0008-0000-A000-0000732C0700}"/>
            </a:ext>
          </a:extLst>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9525</xdr:colOff>
          <xdr:row>0</xdr:row>
          <xdr:rowOff>133350</xdr:rowOff>
        </xdr:from>
        <xdr:to>
          <xdr:col>10</xdr:col>
          <xdr:colOff>47625</xdr:colOff>
          <xdr:row>1</xdr:row>
          <xdr:rowOff>142875</xdr:rowOff>
        </xdr:to>
        <xdr:sp macro="" textlink="">
          <xdr:nvSpPr>
            <xdr:cNvPr id="470032" name="Option Button 16" hidden="1">
              <a:extLst>
                <a:ext uri="{63B3BB69-23CF-44E3-9099-C40C66FF867C}">
                  <a14:compatExt spid="_x0000_s470032"/>
                </a:ext>
                <a:ext uri="{FF2B5EF4-FFF2-40B4-BE49-F238E27FC236}">
                  <a16:creationId xmlns:a16="http://schemas.microsoft.com/office/drawing/2014/main" id="{00000000-0008-0000-A000-0000102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680085</xdr:colOff>
      <xdr:row>2</xdr:row>
      <xdr:rowOff>50800</xdr:rowOff>
    </xdr:to>
    <xdr:sp macro="" textlink="">
      <xdr:nvSpPr>
        <xdr:cNvPr id="471154" name="AutoShape 6">
          <a:hlinkClick xmlns:r="http://schemas.openxmlformats.org/officeDocument/2006/relationships" r:id="rId1"/>
          <a:extLst>
            <a:ext uri="{FF2B5EF4-FFF2-40B4-BE49-F238E27FC236}">
              <a16:creationId xmlns:a16="http://schemas.microsoft.com/office/drawing/2014/main" id="{00000000-0008-0000-A100-0000723007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9525</xdr:colOff>
          <xdr:row>0</xdr:row>
          <xdr:rowOff>76200</xdr:rowOff>
        </xdr:from>
        <xdr:to>
          <xdr:col>12</xdr:col>
          <xdr:colOff>752475</xdr:colOff>
          <xdr:row>1</xdr:row>
          <xdr:rowOff>95250</xdr:rowOff>
        </xdr:to>
        <xdr:sp macro="" textlink="">
          <xdr:nvSpPr>
            <xdr:cNvPr id="471055" name="Option Button 15" hidden="1">
              <a:extLst>
                <a:ext uri="{63B3BB69-23CF-44E3-9099-C40C66FF867C}">
                  <a14:compatExt spid="_x0000_s471055"/>
                </a:ext>
                <a:ext uri="{FF2B5EF4-FFF2-40B4-BE49-F238E27FC236}">
                  <a16:creationId xmlns:a16="http://schemas.microsoft.com/office/drawing/2014/main" id="{00000000-0008-0000-A100-00000F3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425450</xdr:colOff>
      <xdr:row>2</xdr:row>
      <xdr:rowOff>50800</xdr:rowOff>
    </xdr:to>
    <xdr:sp macro="" textlink="">
      <xdr:nvSpPr>
        <xdr:cNvPr id="472177" name="AutoShape 4">
          <a:hlinkClick xmlns:r="http://schemas.openxmlformats.org/officeDocument/2006/relationships" r:id="rId1"/>
          <a:extLst>
            <a:ext uri="{FF2B5EF4-FFF2-40B4-BE49-F238E27FC236}">
              <a16:creationId xmlns:a16="http://schemas.microsoft.com/office/drawing/2014/main" id="{00000000-0008-0000-A200-000071340700}"/>
            </a:ext>
          </a:extLst>
        </xdr:cNvPr>
        <xdr:cNvSpPr/>
      </xdr:nvSpPr>
      <xdr:spPr>
        <a:xfrm>
          <a:off x="107950" y="95250"/>
          <a:ext cx="831850" cy="536575"/>
        </a:xfrm>
        <a:prstGeom prst="leftArrow">
          <a:avLst>
            <a:gd name="adj1" fmla="val 50000"/>
            <a:gd name="adj2" fmla="val 3850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66675</xdr:colOff>
          <xdr:row>0</xdr:row>
          <xdr:rowOff>38100</xdr:rowOff>
        </xdr:from>
        <xdr:to>
          <xdr:col>11</xdr:col>
          <xdr:colOff>47625</xdr:colOff>
          <xdr:row>1</xdr:row>
          <xdr:rowOff>0</xdr:rowOff>
        </xdr:to>
        <xdr:sp macro="" textlink="">
          <xdr:nvSpPr>
            <xdr:cNvPr id="472078" name="Option Button 14" hidden="1">
              <a:extLst>
                <a:ext uri="{63B3BB69-23CF-44E3-9099-C40C66FF867C}">
                  <a14:compatExt spid="_x0000_s472078"/>
                </a:ext>
                <a:ext uri="{FF2B5EF4-FFF2-40B4-BE49-F238E27FC236}">
                  <a16:creationId xmlns:a16="http://schemas.microsoft.com/office/drawing/2014/main" id="{00000000-0008-0000-A200-00000E3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476250</xdr:colOff>
      <xdr:row>2</xdr:row>
      <xdr:rowOff>50800</xdr:rowOff>
    </xdr:to>
    <xdr:sp macro="" textlink="">
      <xdr:nvSpPr>
        <xdr:cNvPr id="473203" name="AutoShape 4">
          <a:hlinkClick xmlns:r="http://schemas.openxmlformats.org/officeDocument/2006/relationships" r:id="rId1"/>
          <a:extLst>
            <a:ext uri="{FF2B5EF4-FFF2-40B4-BE49-F238E27FC236}">
              <a16:creationId xmlns:a16="http://schemas.microsoft.com/office/drawing/2014/main" id="{00000000-0008-0000-A300-000073380700}"/>
            </a:ext>
          </a:extLst>
        </xdr:cNvPr>
        <xdr:cNvSpPr/>
      </xdr:nvSpPr>
      <xdr:spPr>
        <a:xfrm>
          <a:off x="107950" y="95250"/>
          <a:ext cx="882650" cy="536575"/>
        </a:xfrm>
        <a:prstGeom prst="leftArrow">
          <a:avLst>
            <a:gd name="adj1" fmla="val 50000"/>
            <a:gd name="adj2" fmla="val 4085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66675</xdr:colOff>
          <xdr:row>0</xdr:row>
          <xdr:rowOff>123825</xdr:rowOff>
        </xdr:from>
        <xdr:to>
          <xdr:col>18</xdr:col>
          <xdr:colOff>76200</xdr:colOff>
          <xdr:row>2</xdr:row>
          <xdr:rowOff>76200</xdr:rowOff>
        </xdr:to>
        <xdr:sp macro="" textlink="">
          <xdr:nvSpPr>
            <xdr:cNvPr id="473104" name="Option Button 1040" hidden="1">
              <a:extLst>
                <a:ext uri="{63B3BB69-23CF-44E3-9099-C40C66FF867C}">
                  <a14:compatExt spid="_x0000_s473104"/>
                </a:ext>
                <a:ext uri="{FF2B5EF4-FFF2-40B4-BE49-F238E27FC236}">
                  <a16:creationId xmlns:a16="http://schemas.microsoft.com/office/drawing/2014/main" id="{00000000-0008-0000-A300-0000103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475254" name="AutoShape 9">
          <a:hlinkClick xmlns:r="http://schemas.openxmlformats.org/officeDocument/2006/relationships" r:id="rId1"/>
          <a:extLst>
            <a:ext uri="{FF2B5EF4-FFF2-40B4-BE49-F238E27FC236}">
              <a16:creationId xmlns:a16="http://schemas.microsoft.com/office/drawing/2014/main" id="{00000000-0008-0000-A400-0000764007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85725</xdr:rowOff>
        </xdr:from>
        <xdr:to>
          <xdr:col>13</xdr:col>
          <xdr:colOff>85725</xdr:colOff>
          <xdr:row>1</xdr:row>
          <xdr:rowOff>85725</xdr:rowOff>
        </xdr:to>
        <xdr:sp macro="" textlink="">
          <xdr:nvSpPr>
            <xdr:cNvPr id="475155" name="Option Button 19" hidden="1">
              <a:extLst>
                <a:ext uri="{63B3BB69-23CF-44E3-9099-C40C66FF867C}">
                  <a14:compatExt spid="_x0000_s475155"/>
                </a:ext>
                <a:ext uri="{FF2B5EF4-FFF2-40B4-BE49-F238E27FC236}">
                  <a16:creationId xmlns:a16="http://schemas.microsoft.com/office/drawing/2014/main" id="{00000000-0008-0000-A400-0000134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627380</xdr:colOff>
      <xdr:row>2</xdr:row>
      <xdr:rowOff>50800</xdr:rowOff>
    </xdr:to>
    <xdr:sp macro="" textlink="">
      <xdr:nvSpPr>
        <xdr:cNvPr id="476273" name="AutoShape 7">
          <a:hlinkClick xmlns:r="http://schemas.openxmlformats.org/officeDocument/2006/relationships" r:id="rId1"/>
          <a:extLst>
            <a:ext uri="{FF2B5EF4-FFF2-40B4-BE49-F238E27FC236}">
              <a16:creationId xmlns:a16="http://schemas.microsoft.com/office/drawing/2014/main" id="{00000000-0008-0000-A500-000071440700}"/>
            </a:ext>
          </a:extLst>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85725</xdr:colOff>
          <xdr:row>0</xdr:row>
          <xdr:rowOff>76200</xdr:rowOff>
        </xdr:from>
        <xdr:to>
          <xdr:col>9</xdr:col>
          <xdr:colOff>9525</xdr:colOff>
          <xdr:row>1</xdr:row>
          <xdr:rowOff>133350</xdr:rowOff>
        </xdr:to>
        <xdr:sp macro="" textlink="">
          <xdr:nvSpPr>
            <xdr:cNvPr id="476174" name="Option Button 14" hidden="1">
              <a:extLst>
                <a:ext uri="{63B3BB69-23CF-44E3-9099-C40C66FF867C}">
                  <a14:compatExt spid="_x0000_s476174"/>
                </a:ext>
                <a:ext uri="{FF2B5EF4-FFF2-40B4-BE49-F238E27FC236}">
                  <a16:creationId xmlns:a16="http://schemas.microsoft.com/office/drawing/2014/main" id="{00000000-0008-0000-A500-00000E4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6.xml><?xml version="1.0" encoding="utf-8"?>
<xdr:wsDr xmlns:xdr="http://schemas.openxmlformats.org/drawingml/2006/spreadsheetDrawing" xmlns:a="http://schemas.openxmlformats.org/drawingml/2006/main">
  <xdr:twoCellAnchor>
    <xdr:from>
      <xdr:col>0</xdr:col>
      <xdr:colOff>101600</xdr:colOff>
      <xdr:row>0</xdr:row>
      <xdr:rowOff>100965</xdr:rowOff>
    </xdr:from>
    <xdr:to>
      <xdr:col>1</xdr:col>
      <xdr:colOff>729615</xdr:colOff>
      <xdr:row>2</xdr:row>
      <xdr:rowOff>63500</xdr:rowOff>
    </xdr:to>
    <xdr:sp macro="" textlink="">
      <xdr:nvSpPr>
        <xdr:cNvPr id="477300" name="AutoShape 8">
          <a:hlinkClick xmlns:r="http://schemas.openxmlformats.org/officeDocument/2006/relationships" r:id="rId1"/>
          <a:extLst>
            <a:ext uri="{FF2B5EF4-FFF2-40B4-BE49-F238E27FC236}">
              <a16:creationId xmlns:a16="http://schemas.microsoft.com/office/drawing/2014/main" id="{00000000-0008-0000-A600-000074480700}"/>
            </a:ext>
          </a:extLst>
        </xdr:cNvPr>
        <xdr:cNvSpPr/>
      </xdr:nvSpPr>
      <xdr:spPr>
        <a:xfrm>
          <a:off x="101600" y="100965"/>
          <a:ext cx="958215" cy="543560"/>
        </a:xfrm>
        <a:prstGeom prst="leftArrow">
          <a:avLst>
            <a:gd name="adj1" fmla="val 50000"/>
            <a:gd name="adj2" fmla="val 4378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47625</xdr:colOff>
          <xdr:row>0</xdr:row>
          <xdr:rowOff>85725</xdr:rowOff>
        </xdr:from>
        <xdr:to>
          <xdr:col>15</xdr:col>
          <xdr:colOff>295275</xdr:colOff>
          <xdr:row>1</xdr:row>
          <xdr:rowOff>190500</xdr:rowOff>
        </xdr:to>
        <xdr:sp macro="" textlink="">
          <xdr:nvSpPr>
            <xdr:cNvPr id="477201" name="Option Button 17" hidden="1">
              <a:extLst>
                <a:ext uri="{63B3BB69-23CF-44E3-9099-C40C66FF867C}">
                  <a14:compatExt spid="_x0000_s477201"/>
                </a:ext>
                <a:ext uri="{FF2B5EF4-FFF2-40B4-BE49-F238E27FC236}">
                  <a16:creationId xmlns:a16="http://schemas.microsoft.com/office/drawing/2014/main" id="{00000000-0008-0000-A600-0000114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590550</xdr:colOff>
      <xdr:row>2</xdr:row>
      <xdr:rowOff>50800</xdr:rowOff>
    </xdr:to>
    <xdr:sp macro="" textlink="">
      <xdr:nvSpPr>
        <xdr:cNvPr id="478322" name="AutoShape 7">
          <a:hlinkClick xmlns:r="http://schemas.openxmlformats.org/officeDocument/2006/relationships" r:id="rId1"/>
          <a:extLst>
            <a:ext uri="{FF2B5EF4-FFF2-40B4-BE49-F238E27FC236}">
              <a16:creationId xmlns:a16="http://schemas.microsoft.com/office/drawing/2014/main" id="{00000000-0008-0000-A700-0000724C07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9525</xdr:colOff>
          <xdr:row>0</xdr:row>
          <xdr:rowOff>104775</xdr:rowOff>
        </xdr:from>
        <xdr:to>
          <xdr:col>10</xdr:col>
          <xdr:colOff>114300</xdr:colOff>
          <xdr:row>1</xdr:row>
          <xdr:rowOff>152400</xdr:rowOff>
        </xdr:to>
        <xdr:sp macro="" textlink="">
          <xdr:nvSpPr>
            <xdr:cNvPr id="478223" name="Option Button 15" hidden="1">
              <a:extLst>
                <a:ext uri="{63B3BB69-23CF-44E3-9099-C40C66FF867C}">
                  <a14:compatExt spid="_x0000_s478223"/>
                </a:ext>
                <a:ext uri="{FF2B5EF4-FFF2-40B4-BE49-F238E27FC236}">
                  <a16:creationId xmlns:a16="http://schemas.microsoft.com/office/drawing/2014/main" id="{00000000-0008-0000-A700-00000F4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742315</xdr:colOff>
      <xdr:row>2</xdr:row>
      <xdr:rowOff>50800</xdr:rowOff>
    </xdr:to>
    <xdr:sp macro="" textlink="">
      <xdr:nvSpPr>
        <xdr:cNvPr id="479348" name="AutoShape 7">
          <a:hlinkClick xmlns:r="http://schemas.openxmlformats.org/officeDocument/2006/relationships" r:id="rId1"/>
          <a:extLst>
            <a:ext uri="{FF2B5EF4-FFF2-40B4-BE49-F238E27FC236}">
              <a16:creationId xmlns:a16="http://schemas.microsoft.com/office/drawing/2014/main" id="{00000000-0008-0000-A800-000074500700}"/>
            </a:ext>
          </a:extLst>
        </xdr:cNvPr>
        <xdr:cNvSpPr/>
      </xdr:nvSpPr>
      <xdr:spPr>
        <a:xfrm>
          <a:off x="101600" y="95250"/>
          <a:ext cx="1040765" cy="536575"/>
        </a:xfrm>
        <a:prstGeom prst="leftArrow">
          <a:avLst>
            <a:gd name="adj1" fmla="val 50000"/>
            <a:gd name="adj2" fmla="val 4817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85725</xdr:colOff>
          <xdr:row>0</xdr:row>
          <xdr:rowOff>66675</xdr:rowOff>
        </xdr:from>
        <xdr:to>
          <xdr:col>18</xdr:col>
          <xdr:colOff>171450</xdr:colOff>
          <xdr:row>1</xdr:row>
          <xdr:rowOff>190500</xdr:rowOff>
        </xdr:to>
        <xdr:sp macro="" textlink="">
          <xdr:nvSpPr>
            <xdr:cNvPr id="479249" name="Option Button 17" hidden="1">
              <a:extLst>
                <a:ext uri="{63B3BB69-23CF-44E3-9099-C40C66FF867C}">
                  <a14:compatExt spid="_x0000_s479249"/>
                </a:ext>
                <a:ext uri="{FF2B5EF4-FFF2-40B4-BE49-F238E27FC236}">
                  <a16:creationId xmlns:a16="http://schemas.microsoft.com/office/drawing/2014/main" id="{00000000-0008-0000-A800-0000115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6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480369" name="AutoShape 7">
          <a:hlinkClick xmlns:r="http://schemas.openxmlformats.org/officeDocument/2006/relationships" r:id="rId1"/>
          <a:extLst>
            <a:ext uri="{FF2B5EF4-FFF2-40B4-BE49-F238E27FC236}">
              <a16:creationId xmlns:a16="http://schemas.microsoft.com/office/drawing/2014/main" id="{00000000-0008-0000-A900-000071540700}"/>
            </a:ext>
          </a:extLst>
        </xdr:cNvPr>
        <xdr:cNvSpPr/>
      </xdr:nvSpPr>
      <xdr:spPr>
        <a:xfrm>
          <a:off x="101600" y="95250"/>
          <a:ext cx="953135" cy="536575"/>
        </a:xfrm>
        <a:prstGeom prst="leftArrow">
          <a:avLst>
            <a:gd name="adj1" fmla="val 50000"/>
            <a:gd name="adj2" fmla="val 4412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95250</xdr:rowOff>
        </xdr:from>
        <xdr:to>
          <xdr:col>18</xdr:col>
          <xdr:colOff>219075</xdr:colOff>
          <xdr:row>2</xdr:row>
          <xdr:rowOff>66675</xdr:rowOff>
        </xdr:to>
        <xdr:sp macro="" textlink="">
          <xdr:nvSpPr>
            <xdr:cNvPr id="480270" name="Option Button 14" hidden="1">
              <a:extLst>
                <a:ext uri="{63B3BB69-23CF-44E3-9099-C40C66FF867C}">
                  <a14:compatExt spid="_x0000_s480270"/>
                </a:ext>
                <a:ext uri="{FF2B5EF4-FFF2-40B4-BE49-F238E27FC236}">
                  <a16:creationId xmlns:a16="http://schemas.microsoft.com/office/drawing/2014/main" id="{00000000-0008-0000-A900-00000E5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0</xdr:col>
      <xdr:colOff>95250</xdr:colOff>
      <xdr:row>0</xdr:row>
      <xdr:rowOff>95250</xdr:rowOff>
    </xdr:from>
    <xdr:to>
      <xdr:col>1</xdr:col>
      <xdr:colOff>660400</xdr:colOff>
      <xdr:row>2</xdr:row>
      <xdr:rowOff>50800</xdr:rowOff>
    </xdr:to>
    <xdr:sp macro="" textlink="">
      <xdr:nvSpPr>
        <xdr:cNvPr id="148785" name="AutoShape 3">
          <a:hlinkClick xmlns:r="http://schemas.openxmlformats.org/officeDocument/2006/relationships" r:id="rId1"/>
          <a:extLst>
            <a:ext uri="{FF2B5EF4-FFF2-40B4-BE49-F238E27FC236}">
              <a16:creationId xmlns:a16="http://schemas.microsoft.com/office/drawing/2014/main" id="{00000000-0008-0000-1000-000031450200}"/>
            </a:ext>
          </a:extLst>
        </xdr:cNvPr>
        <xdr:cNvSpPr/>
      </xdr:nvSpPr>
      <xdr:spPr>
        <a:xfrm>
          <a:off x="95250" y="95250"/>
          <a:ext cx="965200" cy="536575"/>
        </a:xfrm>
        <a:prstGeom prst="leftArrow">
          <a:avLst>
            <a:gd name="adj1" fmla="val 50000"/>
            <a:gd name="adj2" fmla="val 4468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85725</xdr:colOff>
          <xdr:row>0</xdr:row>
          <xdr:rowOff>114300</xdr:rowOff>
        </xdr:from>
        <xdr:to>
          <xdr:col>14</xdr:col>
          <xdr:colOff>0</xdr:colOff>
          <xdr:row>1</xdr:row>
          <xdr:rowOff>104775</xdr:rowOff>
        </xdr:to>
        <xdr:sp macro="" textlink="">
          <xdr:nvSpPr>
            <xdr:cNvPr id="148683" name="Check Box 203" hidden="1">
              <a:extLst>
                <a:ext uri="{63B3BB69-23CF-44E3-9099-C40C66FF867C}">
                  <a14:compatExt spid="_x0000_s148683"/>
                </a:ext>
                <a:ext uri="{FF2B5EF4-FFF2-40B4-BE49-F238E27FC236}">
                  <a16:creationId xmlns:a16="http://schemas.microsoft.com/office/drawing/2014/main" id="{00000000-0008-0000-1000-0000CB44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7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481393" name="AutoShape 5">
          <a:hlinkClick xmlns:r="http://schemas.openxmlformats.org/officeDocument/2006/relationships" r:id="rId1"/>
          <a:extLst>
            <a:ext uri="{FF2B5EF4-FFF2-40B4-BE49-F238E27FC236}">
              <a16:creationId xmlns:a16="http://schemas.microsoft.com/office/drawing/2014/main" id="{00000000-0008-0000-AA00-0000715807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95250</xdr:colOff>
          <xdr:row>0</xdr:row>
          <xdr:rowOff>85725</xdr:rowOff>
        </xdr:from>
        <xdr:to>
          <xdr:col>12</xdr:col>
          <xdr:colOff>57150</xdr:colOff>
          <xdr:row>1</xdr:row>
          <xdr:rowOff>114300</xdr:rowOff>
        </xdr:to>
        <xdr:sp macro="" textlink="">
          <xdr:nvSpPr>
            <xdr:cNvPr id="481294" name="Option Button 14" hidden="1">
              <a:extLst>
                <a:ext uri="{63B3BB69-23CF-44E3-9099-C40C66FF867C}">
                  <a14:compatExt spid="_x0000_s481294"/>
                </a:ext>
                <a:ext uri="{FF2B5EF4-FFF2-40B4-BE49-F238E27FC236}">
                  <a16:creationId xmlns:a16="http://schemas.microsoft.com/office/drawing/2014/main" id="{00000000-0008-0000-AA00-00000E5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469900</xdr:colOff>
      <xdr:row>2</xdr:row>
      <xdr:rowOff>50800</xdr:rowOff>
    </xdr:to>
    <xdr:sp macro="" textlink="">
      <xdr:nvSpPr>
        <xdr:cNvPr id="482418" name="AutoShape 7">
          <a:hlinkClick xmlns:r="http://schemas.openxmlformats.org/officeDocument/2006/relationships" r:id="rId1"/>
          <a:extLst>
            <a:ext uri="{FF2B5EF4-FFF2-40B4-BE49-F238E27FC236}">
              <a16:creationId xmlns:a16="http://schemas.microsoft.com/office/drawing/2014/main" id="{00000000-0008-0000-AB00-0000725C07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6</xdr:col>
          <xdr:colOff>104775</xdr:colOff>
          <xdr:row>0</xdr:row>
          <xdr:rowOff>114300</xdr:rowOff>
        </xdr:from>
        <xdr:to>
          <xdr:col>8</xdr:col>
          <xdr:colOff>266700</xdr:colOff>
          <xdr:row>2</xdr:row>
          <xdr:rowOff>0</xdr:rowOff>
        </xdr:to>
        <xdr:sp macro="" textlink="">
          <xdr:nvSpPr>
            <xdr:cNvPr id="482319" name="Option Button 15" hidden="1">
              <a:extLst>
                <a:ext uri="{63B3BB69-23CF-44E3-9099-C40C66FF867C}">
                  <a14:compatExt spid="_x0000_s482319"/>
                </a:ext>
                <a:ext uri="{FF2B5EF4-FFF2-40B4-BE49-F238E27FC236}">
                  <a16:creationId xmlns:a16="http://schemas.microsoft.com/office/drawing/2014/main" id="{00000000-0008-0000-AB00-00000F5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431800</xdr:colOff>
      <xdr:row>2</xdr:row>
      <xdr:rowOff>50800</xdr:rowOff>
    </xdr:to>
    <xdr:sp macro="" textlink="">
      <xdr:nvSpPr>
        <xdr:cNvPr id="483441" name="AutoShape 7">
          <a:hlinkClick xmlns:r="http://schemas.openxmlformats.org/officeDocument/2006/relationships" r:id="rId1"/>
          <a:extLst>
            <a:ext uri="{FF2B5EF4-FFF2-40B4-BE49-F238E27FC236}">
              <a16:creationId xmlns:a16="http://schemas.microsoft.com/office/drawing/2014/main" id="{00000000-0008-0000-AC00-000071600700}"/>
            </a:ext>
          </a:extLst>
        </xdr:cNvPr>
        <xdr:cNvSpPr/>
      </xdr:nvSpPr>
      <xdr:spPr>
        <a:xfrm>
          <a:off x="101600" y="95250"/>
          <a:ext cx="850900" cy="536575"/>
        </a:xfrm>
        <a:prstGeom prst="leftArrow">
          <a:avLst>
            <a:gd name="adj1" fmla="val 50000"/>
            <a:gd name="adj2" fmla="val 3938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228600</xdr:colOff>
          <xdr:row>0</xdr:row>
          <xdr:rowOff>114300</xdr:rowOff>
        </xdr:from>
        <xdr:to>
          <xdr:col>9</xdr:col>
          <xdr:colOff>638175</xdr:colOff>
          <xdr:row>2</xdr:row>
          <xdr:rowOff>47625</xdr:rowOff>
        </xdr:to>
        <xdr:sp macro="" textlink="">
          <xdr:nvSpPr>
            <xdr:cNvPr id="483342" name="Option Button 1038" hidden="1">
              <a:extLst>
                <a:ext uri="{63B3BB69-23CF-44E3-9099-C40C66FF867C}">
                  <a14:compatExt spid="_x0000_s483342"/>
                </a:ext>
                <a:ext uri="{FF2B5EF4-FFF2-40B4-BE49-F238E27FC236}">
                  <a16:creationId xmlns:a16="http://schemas.microsoft.com/office/drawing/2014/main" id="{00000000-0008-0000-AC00-00000E6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570865</xdr:colOff>
      <xdr:row>2</xdr:row>
      <xdr:rowOff>50800</xdr:rowOff>
    </xdr:to>
    <xdr:sp macro="" textlink="">
      <xdr:nvSpPr>
        <xdr:cNvPr id="485489" name="AutoShape 6">
          <a:hlinkClick xmlns:r="http://schemas.openxmlformats.org/officeDocument/2006/relationships" r:id="rId1"/>
          <a:extLst>
            <a:ext uri="{FF2B5EF4-FFF2-40B4-BE49-F238E27FC236}">
              <a16:creationId xmlns:a16="http://schemas.microsoft.com/office/drawing/2014/main" id="{00000000-0008-0000-AD00-0000716807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19050</xdr:colOff>
          <xdr:row>0</xdr:row>
          <xdr:rowOff>47625</xdr:rowOff>
        </xdr:from>
        <xdr:to>
          <xdr:col>11</xdr:col>
          <xdr:colOff>295275</xdr:colOff>
          <xdr:row>1</xdr:row>
          <xdr:rowOff>171450</xdr:rowOff>
        </xdr:to>
        <xdr:sp macro="" textlink="">
          <xdr:nvSpPr>
            <xdr:cNvPr id="485390" name="Option Button 14" hidden="1">
              <a:extLst>
                <a:ext uri="{63B3BB69-23CF-44E3-9099-C40C66FF867C}">
                  <a14:compatExt spid="_x0000_s485390"/>
                </a:ext>
                <a:ext uri="{FF2B5EF4-FFF2-40B4-BE49-F238E27FC236}">
                  <a16:creationId xmlns:a16="http://schemas.microsoft.com/office/drawing/2014/main" id="{00000000-0008-0000-AD00-00000E6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545465</xdr:colOff>
      <xdr:row>2</xdr:row>
      <xdr:rowOff>50800</xdr:rowOff>
    </xdr:to>
    <xdr:sp macro="" textlink="">
      <xdr:nvSpPr>
        <xdr:cNvPr id="486513" name="AutoShape 4">
          <a:hlinkClick xmlns:r="http://schemas.openxmlformats.org/officeDocument/2006/relationships" r:id="rId1"/>
          <a:extLst>
            <a:ext uri="{FF2B5EF4-FFF2-40B4-BE49-F238E27FC236}">
              <a16:creationId xmlns:a16="http://schemas.microsoft.com/office/drawing/2014/main" id="{00000000-0008-0000-AE00-0000716C07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0</xdr:row>
          <xdr:rowOff>76200</xdr:rowOff>
        </xdr:from>
        <xdr:to>
          <xdr:col>8</xdr:col>
          <xdr:colOff>619125</xdr:colOff>
          <xdr:row>1</xdr:row>
          <xdr:rowOff>38100</xdr:rowOff>
        </xdr:to>
        <xdr:sp macro="" textlink="">
          <xdr:nvSpPr>
            <xdr:cNvPr id="486414" name="Option Button 14" hidden="1">
              <a:extLst>
                <a:ext uri="{63B3BB69-23CF-44E3-9099-C40C66FF867C}">
                  <a14:compatExt spid="_x0000_s486414"/>
                </a:ext>
                <a:ext uri="{FF2B5EF4-FFF2-40B4-BE49-F238E27FC236}">
                  <a16:creationId xmlns:a16="http://schemas.microsoft.com/office/drawing/2014/main" id="{00000000-0008-0000-AE00-00000E6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610235</xdr:colOff>
      <xdr:row>2</xdr:row>
      <xdr:rowOff>50800</xdr:rowOff>
    </xdr:to>
    <xdr:sp macro="" textlink="">
      <xdr:nvSpPr>
        <xdr:cNvPr id="487537" name="AutoShape 7">
          <a:hlinkClick xmlns:r="http://schemas.openxmlformats.org/officeDocument/2006/relationships" r:id="rId1"/>
          <a:extLst>
            <a:ext uri="{FF2B5EF4-FFF2-40B4-BE49-F238E27FC236}">
              <a16:creationId xmlns:a16="http://schemas.microsoft.com/office/drawing/2014/main" id="{00000000-0008-0000-AF00-0000717007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47625</xdr:colOff>
          <xdr:row>0</xdr:row>
          <xdr:rowOff>104775</xdr:rowOff>
        </xdr:from>
        <xdr:to>
          <xdr:col>16</xdr:col>
          <xdr:colOff>180975</xdr:colOff>
          <xdr:row>1</xdr:row>
          <xdr:rowOff>123825</xdr:rowOff>
        </xdr:to>
        <xdr:sp macro="" textlink="">
          <xdr:nvSpPr>
            <xdr:cNvPr id="487438" name="Option Button 14" hidden="1">
              <a:extLst>
                <a:ext uri="{63B3BB69-23CF-44E3-9099-C40C66FF867C}">
                  <a14:compatExt spid="_x0000_s487438"/>
                </a:ext>
                <a:ext uri="{FF2B5EF4-FFF2-40B4-BE49-F238E27FC236}">
                  <a16:creationId xmlns:a16="http://schemas.microsoft.com/office/drawing/2014/main" id="{00000000-0008-0000-AF00-00000E7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488561" name="AutoShape 3">
          <a:hlinkClick xmlns:r="http://schemas.openxmlformats.org/officeDocument/2006/relationships" r:id="rId1"/>
          <a:extLst>
            <a:ext uri="{FF2B5EF4-FFF2-40B4-BE49-F238E27FC236}">
              <a16:creationId xmlns:a16="http://schemas.microsoft.com/office/drawing/2014/main" id="{00000000-0008-0000-B000-0000717407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xdr:colOff>
          <xdr:row>0</xdr:row>
          <xdr:rowOff>85725</xdr:rowOff>
        </xdr:from>
        <xdr:to>
          <xdr:col>14</xdr:col>
          <xdr:colOff>142875</xdr:colOff>
          <xdr:row>1</xdr:row>
          <xdr:rowOff>57150</xdr:rowOff>
        </xdr:to>
        <xdr:sp macro="" textlink="">
          <xdr:nvSpPr>
            <xdr:cNvPr id="488462" name="Option Button 14" hidden="1">
              <a:extLst>
                <a:ext uri="{63B3BB69-23CF-44E3-9099-C40C66FF867C}">
                  <a14:compatExt spid="_x0000_s488462"/>
                </a:ext>
                <a:ext uri="{FF2B5EF4-FFF2-40B4-BE49-F238E27FC236}">
                  <a16:creationId xmlns:a16="http://schemas.microsoft.com/office/drawing/2014/main" id="{00000000-0008-0000-B000-00000E7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475615</xdr:colOff>
      <xdr:row>2</xdr:row>
      <xdr:rowOff>50800</xdr:rowOff>
    </xdr:to>
    <xdr:sp macro="" textlink="">
      <xdr:nvSpPr>
        <xdr:cNvPr id="489586" name="AutoShape 4">
          <a:hlinkClick xmlns:r="http://schemas.openxmlformats.org/officeDocument/2006/relationships" r:id="rId1"/>
          <a:extLst>
            <a:ext uri="{FF2B5EF4-FFF2-40B4-BE49-F238E27FC236}">
              <a16:creationId xmlns:a16="http://schemas.microsoft.com/office/drawing/2014/main" id="{00000000-0008-0000-B100-0000727807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104775</xdr:colOff>
          <xdr:row>0</xdr:row>
          <xdr:rowOff>47625</xdr:rowOff>
        </xdr:from>
        <xdr:to>
          <xdr:col>10</xdr:col>
          <xdr:colOff>209550</xdr:colOff>
          <xdr:row>1</xdr:row>
          <xdr:rowOff>66675</xdr:rowOff>
        </xdr:to>
        <xdr:sp macro="" textlink="">
          <xdr:nvSpPr>
            <xdr:cNvPr id="489487" name="Option Button 15" hidden="1">
              <a:extLst>
                <a:ext uri="{63B3BB69-23CF-44E3-9099-C40C66FF867C}">
                  <a14:compatExt spid="_x0000_s489487"/>
                </a:ext>
                <a:ext uri="{FF2B5EF4-FFF2-40B4-BE49-F238E27FC236}">
                  <a16:creationId xmlns:a16="http://schemas.microsoft.com/office/drawing/2014/main" id="{00000000-0008-0000-B100-00000F7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635000</xdr:colOff>
      <xdr:row>2</xdr:row>
      <xdr:rowOff>50800</xdr:rowOff>
    </xdr:to>
    <xdr:sp macro="" textlink="">
      <xdr:nvSpPr>
        <xdr:cNvPr id="490609" name="AutoShape 3">
          <a:hlinkClick xmlns:r="http://schemas.openxmlformats.org/officeDocument/2006/relationships" r:id="rId1"/>
          <a:extLst>
            <a:ext uri="{FF2B5EF4-FFF2-40B4-BE49-F238E27FC236}">
              <a16:creationId xmlns:a16="http://schemas.microsoft.com/office/drawing/2014/main" id="{00000000-0008-0000-B200-0000717C07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114300</xdr:colOff>
          <xdr:row>0</xdr:row>
          <xdr:rowOff>85725</xdr:rowOff>
        </xdr:from>
        <xdr:to>
          <xdr:col>9</xdr:col>
          <xdr:colOff>295275</xdr:colOff>
          <xdr:row>1</xdr:row>
          <xdr:rowOff>142875</xdr:rowOff>
        </xdr:to>
        <xdr:sp macro="" textlink="">
          <xdr:nvSpPr>
            <xdr:cNvPr id="490510" name="Option Button 14" hidden="1">
              <a:extLst>
                <a:ext uri="{63B3BB69-23CF-44E3-9099-C40C66FF867C}">
                  <a14:compatExt spid="_x0000_s490510"/>
                </a:ext>
                <a:ext uri="{FF2B5EF4-FFF2-40B4-BE49-F238E27FC236}">
                  <a16:creationId xmlns:a16="http://schemas.microsoft.com/office/drawing/2014/main" id="{00000000-0008-0000-B200-00000E7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7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492662" name="AutoShape 8">
          <a:hlinkClick xmlns:r="http://schemas.openxmlformats.org/officeDocument/2006/relationships" r:id="rId1"/>
          <a:extLst>
            <a:ext uri="{FF2B5EF4-FFF2-40B4-BE49-F238E27FC236}">
              <a16:creationId xmlns:a16="http://schemas.microsoft.com/office/drawing/2014/main" id="{00000000-0008-0000-B300-0000768407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9525</xdr:colOff>
          <xdr:row>0</xdr:row>
          <xdr:rowOff>38100</xdr:rowOff>
        </xdr:from>
        <xdr:to>
          <xdr:col>13</xdr:col>
          <xdr:colOff>123825</xdr:colOff>
          <xdr:row>1</xdr:row>
          <xdr:rowOff>66675</xdr:rowOff>
        </xdr:to>
        <xdr:sp macro="" textlink="">
          <xdr:nvSpPr>
            <xdr:cNvPr id="492563" name="Option Button 19" hidden="1">
              <a:extLst>
                <a:ext uri="{63B3BB69-23CF-44E3-9099-C40C66FF867C}">
                  <a14:compatExt spid="_x0000_s492563"/>
                </a:ext>
                <a:ext uri="{FF2B5EF4-FFF2-40B4-BE49-F238E27FC236}">
                  <a16:creationId xmlns:a16="http://schemas.microsoft.com/office/drawing/2014/main" id="{00000000-0008-0000-B300-0000138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584200</xdr:colOff>
      <xdr:row>2</xdr:row>
      <xdr:rowOff>50800</xdr:rowOff>
    </xdr:to>
    <xdr:sp macro="" textlink="">
      <xdr:nvSpPr>
        <xdr:cNvPr id="149809" name="AutoShape 9">
          <a:hlinkClick xmlns:r="http://schemas.openxmlformats.org/officeDocument/2006/relationships" r:id="rId1"/>
          <a:extLst>
            <a:ext uri="{FF2B5EF4-FFF2-40B4-BE49-F238E27FC236}">
              <a16:creationId xmlns:a16="http://schemas.microsoft.com/office/drawing/2014/main" id="{00000000-0008-0000-1100-0000314902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104775</xdr:colOff>
          <xdr:row>0</xdr:row>
          <xdr:rowOff>66675</xdr:rowOff>
        </xdr:from>
        <xdr:to>
          <xdr:col>21</xdr:col>
          <xdr:colOff>180975</xdr:colOff>
          <xdr:row>1</xdr:row>
          <xdr:rowOff>85725</xdr:rowOff>
        </xdr:to>
        <xdr:sp macro="" textlink="">
          <xdr:nvSpPr>
            <xdr:cNvPr id="149707" name="Check Box 203" hidden="1">
              <a:extLst>
                <a:ext uri="{63B3BB69-23CF-44E3-9099-C40C66FF867C}">
                  <a14:compatExt spid="_x0000_s149707"/>
                </a:ext>
                <a:ext uri="{FF2B5EF4-FFF2-40B4-BE49-F238E27FC236}">
                  <a16:creationId xmlns:a16="http://schemas.microsoft.com/office/drawing/2014/main" id="{00000000-0008-0000-1100-0000CB4802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18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633730</xdr:colOff>
      <xdr:row>2</xdr:row>
      <xdr:rowOff>50800</xdr:rowOff>
    </xdr:to>
    <xdr:sp macro="" textlink="">
      <xdr:nvSpPr>
        <xdr:cNvPr id="493681" name="AutoShape 3">
          <a:hlinkClick xmlns:r="http://schemas.openxmlformats.org/officeDocument/2006/relationships" r:id="rId1"/>
          <a:extLst>
            <a:ext uri="{FF2B5EF4-FFF2-40B4-BE49-F238E27FC236}">
              <a16:creationId xmlns:a16="http://schemas.microsoft.com/office/drawing/2014/main" id="{00000000-0008-0000-B400-000071880700}"/>
            </a:ext>
          </a:extLst>
        </xdr:cNvPr>
        <xdr:cNvSpPr/>
      </xdr:nvSpPr>
      <xdr:spPr>
        <a:xfrm>
          <a:off x="10160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314325</xdr:colOff>
          <xdr:row>0</xdr:row>
          <xdr:rowOff>76200</xdr:rowOff>
        </xdr:from>
        <xdr:to>
          <xdr:col>11</xdr:col>
          <xdr:colOff>600075</xdr:colOff>
          <xdr:row>1</xdr:row>
          <xdr:rowOff>133350</xdr:rowOff>
        </xdr:to>
        <xdr:sp macro="" textlink="">
          <xdr:nvSpPr>
            <xdr:cNvPr id="493582" name="Option Button 14" hidden="1">
              <a:extLst>
                <a:ext uri="{63B3BB69-23CF-44E3-9099-C40C66FF867C}">
                  <a14:compatExt spid="_x0000_s493582"/>
                </a:ext>
                <a:ext uri="{FF2B5EF4-FFF2-40B4-BE49-F238E27FC236}">
                  <a16:creationId xmlns:a16="http://schemas.microsoft.com/office/drawing/2014/main" id="{00000000-0008-0000-B400-00000E8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1.xml><?xml version="1.0" encoding="utf-8"?>
<xdr:wsDr xmlns:xdr="http://schemas.openxmlformats.org/drawingml/2006/spreadsheetDrawing" xmlns:a="http://schemas.openxmlformats.org/drawingml/2006/main">
  <xdr:twoCellAnchor>
    <xdr:from>
      <xdr:col>0</xdr:col>
      <xdr:colOff>88900</xdr:colOff>
      <xdr:row>0</xdr:row>
      <xdr:rowOff>89535</xdr:rowOff>
    </xdr:from>
    <xdr:to>
      <xdr:col>1</xdr:col>
      <xdr:colOff>456565</xdr:colOff>
      <xdr:row>2</xdr:row>
      <xdr:rowOff>38100</xdr:rowOff>
    </xdr:to>
    <xdr:sp macro="" textlink="">
      <xdr:nvSpPr>
        <xdr:cNvPr id="494706" name="AutoShape 4">
          <a:hlinkClick xmlns:r="http://schemas.openxmlformats.org/officeDocument/2006/relationships" r:id="rId1"/>
          <a:extLst>
            <a:ext uri="{FF2B5EF4-FFF2-40B4-BE49-F238E27FC236}">
              <a16:creationId xmlns:a16="http://schemas.microsoft.com/office/drawing/2014/main" id="{00000000-0008-0000-B500-0000728C0700}"/>
            </a:ext>
          </a:extLst>
        </xdr:cNvPr>
        <xdr:cNvSpPr/>
      </xdr:nvSpPr>
      <xdr:spPr>
        <a:xfrm>
          <a:off x="88900" y="89535"/>
          <a:ext cx="958215" cy="529590"/>
        </a:xfrm>
        <a:prstGeom prst="leftArrow">
          <a:avLst>
            <a:gd name="adj1" fmla="val 50000"/>
            <a:gd name="adj2" fmla="val 4494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95250</xdr:colOff>
          <xdr:row>0</xdr:row>
          <xdr:rowOff>209550</xdr:rowOff>
        </xdr:from>
        <xdr:to>
          <xdr:col>10</xdr:col>
          <xdr:colOff>809625</xdr:colOff>
          <xdr:row>3</xdr:row>
          <xdr:rowOff>19050</xdr:rowOff>
        </xdr:to>
        <xdr:sp macro="" textlink="">
          <xdr:nvSpPr>
            <xdr:cNvPr id="494607" name="Option Button 15" hidden="1">
              <a:extLst>
                <a:ext uri="{63B3BB69-23CF-44E3-9099-C40C66FF867C}">
                  <a14:compatExt spid="_x0000_s494607"/>
                </a:ext>
                <a:ext uri="{FF2B5EF4-FFF2-40B4-BE49-F238E27FC236}">
                  <a16:creationId xmlns:a16="http://schemas.microsoft.com/office/drawing/2014/main" id="{00000000-0008-0000-B500-00000F8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672465</xdr:colOff>
      <xdr:row>2</xdr:row>
      <xdr:rowOff>50800</xdr:rowOff>
    </xdr:to>
    <xdr:sp macro="" textlink="">
      <xdr:nvSpPr>
        <xdr:cNvPr id="496753" name="AutoShape 9">
          <a:hlinkClick xmlns:r="http://schemas.openxmlformats.org/officeDocument/2006/relationships" r:id="rId1"/>
          <a:extLst>
            <a:ext uri="{FF2B5EF4-FFF2-40B4-BE49-F238E27FC236}">
              <a16:creationId xmlns:a16="http://schemas.microsoft.com/office/drawing/2014/main" id="{00000000-0008-0000-B600-0000719407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76200</xdr:colOff>
          <xdr:row>0</xdr:row>
          <xdr:rowOff>66675</xdr:rowOff>
        </xdr:from>
        <xdr:to>
          <xdr:col>11</xdr:col>
          <xdr:colOff>228600</xdr:colOff>
          <xdr:row>1</xdr:row>
          <xdr:rowOff>133350</xdr:rowOff>
        </xdr:to>
        <xdr:sp macro="" textlink="">
          <xdr:nvSpPr>
            <xdr:cNvPr id="496654" name="Option Button 1038" hidden="1">
              <a:extLst>
                <a:ext uri="{63B3BB69-23CF-44E3-9099-C40C66FF867C}">
                  <a14:compatExt spid="_x0000_s496654"/>
                </a:ext>
                <a:ext uri="{FF2B5EF4-FFF2-40B4-BE49-F238E27FC236}">
                  <a16:creationId xmlns:a16="http://schemas.microsoft.com/office/drawing/2014/main" id="{00000000-0008-0000-B600-00000E9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616585</xdr:colOff>
      <xdr:row>2</xdr:row>
      <xdr:rowOff>50800</xdr:rowOff>
    </xdr:to>
    <xdr:sp macro="" textlink="">
      <xdr:nvSpPr>
        <xdr:cNvPr id="497777" name="AutoShape 3">
          <a:hlinkClick xmlns:r="http://schemas.openxmlformats.org/officeDocument/2006/relationships" r:id="rId1"/>
          <a:extLst>
            <a:ext uri="{FF2B5EF4-FFF2-40B4-BE49-F238E27FC236}">
              <a16:creationId xmlns:a16="http://schemas.microsoft.com/office/drawing/2014/main" id="{00000000-0008-0000-B700-0000719807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76200</xdr:colOff>
          <xdr:row>0</xdr:row>
          <xdr:rowOff>66675</xdr:rowOff>
        </xdr:from>
        <xdr:to>
          <xdr:col>9</xdr:col>
          <xdr:colOff>104775</xdr:colOff>
          <xdr:row>1</xdr:row>
          <xdr:rowOff>85725</xdr:rowOff>
        </xdr:to>
        <xdr:sp macro="" textlink="">
          <xdr:nvSpPr>
            <xdr:cNvPr id="497678" name="Option Button 14" hidden="1">
              <a:extLst>
                <a:ext uri="{63B3BB69-23CF-44E3-9099-C40C66FF867C}">
                  <a14:compatExt spid="_x0000_s497678"/>
                </a:ext>
                <a:ext uri="{FF2B5EF4-FFF2-40B4-BE49-F238E27FC236}">
                  <a16:creationId xmlns:a16="http://schemas.microsoft.com/office/drawing/2014/main" id="{00000000-0008-0000-B700-00000E9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571500</xdr:colOff>
      <xdr:row>2</xdr:row>
      <xdr:rowOff>50800</xdr:rowOff>
    </xdr:to>
    <xdr:sp macro="" textlink="">
      <xdr:nvSpPr>
        <xdr:cNvPr id="498801" name="AutoShape 3">
          <a:hlinkClick xmlns:r="http://schemas.openxmlformats.org/officeDocument/2006/relationships" r:id="rId1"/>
          <a:extLst>
            <a:ext uri="{FF2B5EF4-FFF2-40B4-BE49-F238E27FC236}">
              <a16:creationId xmlns:a16="http://schemas.microsoft.com/office/drawing/2014/main" id="{00000000-0008-0000-B800-0000719C07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9525</xdr:colOff>
          <xdr:row>0</xdr:row>
          <xdr:rowOff>47625</xdr:rowOff>
        </xdr:from>
        <xdr:to>
          <xdr:col>9</xdr:col>
          <xdr:colOff>133350</xdr:colOff>
          <xdr:row>1</xdr:row>
          <xdr:rowOff>190500</xdr:rowOff>
        </xdr:to>
        <xdr:sp macro="" textlink="">
          <xdr:nvSpPr>
            <xdr:cNvPr id="498702" name="Option Button 14" hidden="1">
              <a:extLst>
                <a:ext uri="{63B3BB69-23CF-44E3-9099-C40C66FF867C}">
                  <a14:compatExt spid="_x0000_s498702"/>
                </a:ext>
                <a:ext uri="{FF2B5EF4-FFF2-40B4-BE49-F238E27FC236}">
                  <a16:creationId xmlns:a16="http://schemas.microsoft.com/office/drawing/2014/main" id="{00000000-0008-0000-B800-00000E9C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628015</xdr:colOff>
      <xdr:row>2</xdr:row>
      <xdr:rowOff>50800</xdr:rowOff>
    </xdr:to>
    <xdr:sp macro="" textlink="">
      <xdr:nvSpPr>
        <xdr:cNvPr id="499825" name="AutoShape 3">
          <a:hlinkClick xmlns:r="http://schemas.openxmlformats.org/officeDocument/2006/relationships" r:id="rId1"/>
          <a:extLst>
            <a:ext uri="{FF2B5EF4-FFF2-40B4-BE49-F238E27FC236}">
              <a16:creationId xmlns:a16="http://schemas.microsoft.com/office/drawing/2014/main" id="{00000000-0008-0000-B900-000071A00700}"/>
            </a:ext>
          </a:extLst>
        </xdr:cNvPr>
        <xdr:cNvSpPr/>
      </xdr:nvSpPr>
      <xdr:spPr>
        <a:xfrm>
          <a:off x="101600" y="95250"/>
          <a:ext cx="951865" cy="536575"/>
        </a:xfrm>
        <a:prstGeom prst="leftArrow">
          <a:avLst>
            <a:gd name="adj1" fmla="val 50000"/>
            <a:gd name="adj2" fmla="val 4406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104775</xdr:colOff>
          <xdr:row>0</xdr:row>
          <xdr:rowOff>76200</xdr:rowOff>
        </xdr:from>
        <xdr:to>
          <xdr:col>10</xdr:col>
          <xdr:colOff>628650</xdr:colOff>
          <xdr:row>1</xdr:row>
          <xdr:rowOff>19050</xdr:rowOff>
        </xdr:to>
        <xdr:sp macro="" textlink="">
          <xdr:nvSpPr>
            <xdr:cNvPr id="499726" name="Option Button 14" hidden="1">
              <a:extLst>
                <a:ext uri="{63B3BB69-23CF-44E3-9099-C40C66FF867C}">
                  <a14:compatExt spid="_x0000_s499726"/>
                </a:ext>
                <a:ext uri="{FF2B5EF4-FFF2-40B4-BE49-F238E27FC236}">
                  <a16:creationId xmlns:a16="http://schemas.microsoft.com/office/drawing/2014/main" id="{00000000-0008-0000-B900-00000EA0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533400</xdr:colOff>
      <xdr:row>2</xdr:row>
      <xdr:rowOff>50800</xdr:rowOff>
    </xdr:to>
    <xdr:sp macro="" textlink="">
      <xdr:nvSpPr>
        <xdr:cNvPr id="500849" name="AutoShape 3">
          <a:hlinkClick xmlns:r="http://schemas.openxmlformats.org/officeDocument/2006/relationships" r:id="rId1"/>
          <a:extLst>
            <a:ext uri="{FF2B5EF4-FFF2-40B4-BE49-F238E27FC236}">
              <a16:creationId xmlns:a16="http://schemas.microsoft.com/office/drawing/2014/main" id="{00000000-0008-0000-BA00-000071A407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95250</xdr:colOff>
          <xdr:row>0</xdr:row>
          <xdr:rowOff>76200</xdr:rowOff>
        </xdr:from>
        <xdr:to>
          <xdr:col>8</xdr:col>
          <xdr:colOff>542925</xdr:colOff>
          <xdr:row>0</xdr:row>
          <xdr:rowOff>371475</xdr:rowOff>
        </xdr:to>
        <xdr:sp macro="" textlink="">
          <xdr:nvSpPr>
            <xdr:cNvPr id="500750" name="Option Button 14" hidden="1">
              <a:extLst>
                <a:ext uri="{63B3BB69-23CF-44E3-9099-C40C66FF867C}">
                  <a14:compatExt spid="_x0000_s500750"/>
                </a:ext>
                <a:ext uri="{FF2B5EF4-FFF2-40B4-BE49-F238E27FC236}">
                  <a16:creationId xmlns:a16="http://schemas.microsoft.com/office/drawing/2014/main" id="{00000000-0008-0000-BA00-00000EA4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8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603250</xdr:colOff>
      <xdr:row>2</xdr:row>
      <xdr:rowOff>50800</xdr:rowOff>
    </xdr:to>
    <xdr:sp macro="" textlink="">
      <xdr:nvSpPr>
        <xdr:cNvPr id="501873" name="AutoShape 3">
          <a:hlinkClick xmlns:r="http://schemas.openxmlformats.org/officeDocument/2006/relationships" r:id="rId1"/>
          <a:extLst>
            <a:ext uri="{FF2B5EF4-FFF2-40B4-BE49-F238E27FC236}">
              <a16:creationId xmlns:a16="http://schemas.microsoft.com/office/drawing/2014/main" id="{00000000-0008-0000-BB00-000071A807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190500</xdr:colOff>
          <xdr:row>0</xdr:row>
          <xdr:rowOff>47625</xdr:rowOff>
        </xdr:from>
        <xdr:to>
          <xdr:col>10</xdr:col>
          <xdr:colOff>76200</xdr:colOff>
          <xdr:row>1</xdr:row>
          <xdr:rowOff>142875</xdr:rowOff>
        </xdr:to>
        <xdr:sp macro="" textlink="">
          <xdr:nvSpPr>
            <xdr:cNvPr id="501774" name="Option Button 14" hidden="1">
              <a:extLst>
                <a:ext uri="{63B3BB69-23CF-44E3-9099-C40C66FF867C}">
                  <a14:compatExt spid="_x0000_s501774"/>
                </a:ext>
                <a:ext uri="{FF2B5EF4-FFF2-40B4-BE49-F238E27FC236}">
                  <a16:creationId xmlns:a16="http://schemas.microsoft.com/office/drawing/2014/main" id="{00000000-0008-0000-BB00-00000EA807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点此返回</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419735</xdr:colOff>
      <xdr:row>2</xdr:row>
      <xdr:rowOff>50800</xdr:rowOff>
    </xdr:to>
    <xdr:sp macro="" textlink="">
      <xdr:nvSpPr>
        <xdr:cNvPr id="305322" name="AutoShape 12">
          <a:hlinkClick xmlns:r="http://schemas.openxmlformats.org/officeDocument/2006/relationships" r:id="rId1"/>
          <a:extLst>
            <a:ext uri="{FF2B5EF4-FFF2-40B4-BE49-F238E27FC236}">
              <a16:creationId xmlns:a16="http://schemas.microsoft.com/office/drawing/2014/main" id="{00000000-0008-0000-1200-0000AAA804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996950</xdr:colOff>
      <xdr:row>31</xdr:row>
      <xdr:rowOff>44450</xdr:rowOff>
    </xdr:from>
    <xdr:to>
      <xdr:col>5</xdr:col>
      <xdr:colOff>311150</xdr:colOff>
      <xdr:row>33</xdr:row>
      <xdr:rowOff>114300</xdr:rowOff>
    </xdr:to>
    <xdr:sp macro="" textlink="">
      <xdr:nvSpPr>
        <xdr:cNvPr id="108201" name="AutoShape 9">
          <a:hlinkClick xmlns:r="http://schemas.openxmlformats.org/officeDocument/2006/relationships" r:id="rId1"/>
          <a:extLst>
            <a:ext uri="{FF2B5EF4-FFF2-40B4-BE49-F238E27FC236}">
              <a16:creationId xmlns:a16="http://schemas.microsoft.com/office/drawing/2014/main" id="{00000000-0008-0000-0100-0000A9A60100}"/>
            </a:ext>
          </a:extLst>
        </xdr:cNvPr>
        <xdr:cNvSpPr/>
      </xdr:nvSpPr>
      <xdr:spPr>
        <a:xfrm>
          <a:off x="5270500" y="5359400"/>
          <a:ext cx="615950" cy="412750"/>
        </a:xfrm>
        <a:prstGeom prst="leftArrow">
          <a:avLst>
            <a:gd name="adj1" fmla="val 50000"/>
            <a:gd name="adj2" fmla="val 37065"/>
          </a:avLst>
        </a:prstGeom>
        <a:solidFill>
          <a:srgbClr val="993300">
            <a:alpha val="100000"/>
          </a:srgbClr>
        </a:solidFill>
        <a:ln w="9525">
          <a:noFill/>
        </a:ln>
      </xdr:spPr>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685165</xdr:colOff>
      <xdr:row>2</xdr:row>
      <xdr:rowOff>50800</xdr:rowOff>
    </xdr:to>
    <xdr:sp macro="" textlink="">
      <xdr:nvSpPr>
        <xdr:cNvPr id="306348" name="AutoShape 6">
          <a:hlinkClick xmlns:r="http://schemas.openxmlformats.org/officeDocument/2006/relationships" r:id="rId1"/>
          <a:extLst>
            <a:ext uri="{FF2B5EF4-FFF2-40B4-BE49-F238E27FC236}">
              <a16:creationId xmlns:a16="http://schemas.microsoft.com/office/drawing/2014/main" id="{00000000-0008-0000-1300-0000ACAC04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76200</xdr:colOff>
          <xdr:row>0</xdr:row>
          <xdr:rowOff>76200</xdr:rowOff>
        </xdr:from>
        <xdr:to>
          <xdr:col>12</xdr:col>
          <xdr:colOff>657225</xdr:colOff>
          <xdr:row>1</xdr:row>
          <xdr:rowOff>142875</xdr:rowOff>
        </xdr:to>
        <xdr:sp macro="" textlink="">
          <xdr:nvSpPr>
            <xdr:cNvPr id="306246" name="Check Box 70" hidden="1">
              <a:extLst>
                <a:ext uri="{63B3BB69-23CF-44E3-9099-C40C66FF867C}">
                  <a14:compatExt spid="_x0000_s306246"/>
                </a:ext>
                <a:ext uri="{FF2B5EF4-FFF2-40B4-BE49-F238E27FC236}">
                  <a16:creationId xmlns:a16="http://schemas.microsoft.com/office/drawing/2014/main" id="{00000000-0008-0000-1300-000046A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647700</xdr:colOff>
      <xdr:row>2</xdr:row>
      <xdr:rowOff>50800</xdr:rowOff>
    </xdr:to>
    <xdr:sp macro="" textlink="">
      <xdr:nvSpPr>
        <xdr:cNvPr id="307371" name="AutoShape 6">
          <a:hlinkClick xmlns:r="http://schemas.openxmlformats.org/officeDocument/2006/relationships" r:id="rId1"/>
          <a:extLst>
            <a:ext uri="{FF2B5EF4-FFF2-40B4-BE49-F238E27FC236}">
              <a16:creationId xmlns:a16="http://schemas.microsoft.com/office/drawing/2014/main" id="{00000000-0008-0000-1400-0000ABB004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114300</xdr:colOff>
          <xdr:row>0</xdr:row>
          <xdr:rowOff>104775</xdr:rowOff>
        </xdr:from>
        <xdr:to>
          <xdr:col>12</xdr:col>
          <xdr:colOff>676275</xdr:colOff>
          <xdr:row>1</xdr:row>
          <xdr:rowOff>142875</xdr:rowOff>
        </xdr:to>
        <xdr:sp macro="" textlink="">
          <xdr:nvSpPr>
            <xdr:cNvPr id="307270" name="Check Box 70" hidden="1">
              <a:extLst>
                <a:ext uri="{63B3BB69-23CF-44E3-9099-C40C66FF867C}">
                  <a14:compatExt spid="_x0000_s307270"/>
                </a:ext>
                <a:ext uri="{FF2B5EF4-FFF2-40B4-BE49-F238E27FC236}">
                  <a16:creationId xmlns:a16="http://schemas.microsoft.com/office/drawing/2014/main" id="{00000000-0008-0000-1400-000046B0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666750</xdr:colOff>
      <xdr:row>2</xdr:row>
      <xdr:rowOff>50800</xdr:rowOff>
    </xdr:to>
    <xdr:sp macro="" textlink="">
      <xdr:nvSpPr>
        <xdr:cNvPr id="308395" name="AutoShape 14">
          <a:hlinkClick xmlns:r="http://schemas.openxmlformats.org/officeDocument/2006/relationships" r:id="rId1"/>
          <a:extLst>
            <a:ext uri="{FF2B5EF4-FFF2-40B4-BE49-F238E27FC236}">
              <a16:creationId xmlns:a16="http://schemas.microsoft.com/office/drawing/2014/main" id="{00000000-0008-0000-1500-0000ABB404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142875</xdr:colOff>
          <xdr:row>0</xdr:row>
          <xdr:rowOff>152400</xdr:rowOff>
        </xdr:from>
        <xdr:to>
          <xdr:col>21</xdr:col>
          <xdr:colOff>19050</xdr:colOff>
          <xdr:row>1</xdr:row>
          <xdr:rowOff>104775</xdr:rowOff>
        </xdr:to>
        <xdr:sp macro="" textlink="">
          <xdr:nvSpPr>
            <xdr:cNvPr id="308294" name="Check Box 70" hidden="1">
              <a:extLst>
                <a:ext uri="{63B3BB69-23CF-44E3-9099-C40C66FF867C}">
                  <a14:compatExt spid="_x0000_s308294"/>
                </a:ext>
                <a:ext uri="{FF2B5EF4-FFF2-40B4-BE49-F238E27FC236}">
                  <a16:creationId xmlns:a16="http://schemas.microsoft.com/office/drawing/2014/main" id="{00000000-0008-0000-1500-000046B4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419735</xdr:colOff>
      <xdr:row>2</xdr:row>
      <xdr:rowOff>50800</xdr:rowOff>
    </xdr:to>
    <xdr:sp macro="" textlink="">
      <xdr:nvSpPr>
        <xdr:cNvPr id="309418" name="AutoShape 12">
          <a:hlinkClick xmlns:r="http://schemas.openxmlformats.org/officeDocument/2006/relationships" r:id="rId1"/>
          <a:extLst>
            <a:ext uri="{FF2B5EF4-FFF2-40B4-BE49-F238E27FC236}">
              <a16:creationId xmlns:a16="http://schemas.microsoft.com/office/drawing/2014/main" id="{00000000-0008-0000-1600-0000AAB804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641350</xdr:colOff>
      <xdr:row>2</xdr:row>
      <xdr:rowOff>50800</xdr:rowOff>
    </xdr:to>
    <xdr:sp macro="" textlink="">
      <xdr:nvSpPr>
        <xdr:cNvPr id="310443" name="AutoShape 4">
          <a:hlinkClick xmlns:r="http://schemas.openxmlformats.org/officeDocument/2006/relationships" r:id="rId1"/>
          <a:extLst>
            <a:ext uri="{FF2B5EF4-FFF2-40B4-BE49-F238E27FC236}">
              <a16:creationId xmlns:a16="http://schemas.microsoft.com/office/drawing/2014/main" id="{00000000-0008-0000-1700-0000ABBC0400}"/>
            </a:ext>
          </a:extLst>
        </xdr:cNvPr>
        <xdr:cNvSpPr/>
      </xdr:nvSpPr>
      <xdr:spPr>
        <a:xfrm>
          <a:off x="107950" y="95250"/>
          <a:ext cx="1924050" cy="536575"/>
        </a:xfrm>
        <a:prstGeom prst="leftArrow">
          <a:avLst>
            <a:gd name="adj1" fmla="val 50000"/>
            <a:gd name="adj2" fmla="val 89063"/>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209550</xdr:colOff>
          <xdr:row>0</xdr:row>
          <xdr:rowOff>104775</xdr:rowOff>
        </xdr:from>
        <xdr:to>
          <xdr:col>16</xdr:col>
          <xdr:colOff>19050</xdr:colOff>
          <xdr:row>1</xdr:row>
          <xdr:rowOff>180975</xdr:rowOff>
        </xdr:to>
        <xdr:sp macro="" textlink="">
          <xdr:nvSpPr>
            <xdr:cNvPr id="310342" name="Check Box 70" hidden="1">
              <a:extLst>
                <a:ext uri="{63B3BB69-23CF-44E3-9099-C40C66FF867C}">
                  <a14:compatExt spid="_x0000_s310342"/>
                </a:ext>
                <a:ext uri="{FF2B5EF4-FFF2-40B4-BE49-F238E27FC236}">
                  <a16:creationId xmlns:a16="http://schemas.microsoft.com/office/drawing/2014/main" id="{00000000-0008-0000-1700-000046B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311467" name="AutoShape 7">
          <a:hlinkClick xmlns:r="http://schemas.openxmlformats.org/officeDocument/2006/relationships" r:id="rId1"/>
          <a:extLst>
            <a:ext uri="{FF2B5EF4-FFF2-40B4-BE49-F238E27FC236}">
              <a16:creationId xmlns:a16="http://schemas.microsoft.com/office/drawing/2014/main" id="{00000000-0008-0000-1800-0000ABC004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76200</xdr:colOff>
          <xdr:row>0</xdr:row>
          <xdr:rowOff>85725</xdr:rowOff>
        </xdr:from>
        <xdr:to>
          <xdr:col>17</xdr:col>
          <xdr:colOff>0</xdr:colOff>
          <xdr:row>1</xdr:row>
          <xdr:rowOff>85725</xdr:rowOff>
        </xdr:to>
        <xdr:sp macro="" textlink="">
          <xdr:nvSpPr>
            <xdr:cNvPr id="311366" name="Check Box 70" hidden="1">
              <a:extLst>
                <a:ext uri="{63B3BB69-23CF-44E3-9099-C40C66FF867C}">
                  <a14:compatExt spid="_x0000_s311366"/>
                </a:ext>
                <a:ext uri="{FF2B5EF4-FFF2-40B4-BE49-F238E27FC236}">
                  <a16:creationId xmlns:a16="http://schemas.microsoft.com/office/drawing/2014/main" id="{00000000-0008-0000-1800-000046C0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692150</xdr:colOff>
      <xdr:row>2</xdr:row>
      <xdr:rowOff>50800</xdr:rowOff>
    </xdr:to>
    <xdr:sp macro="" textlink="">
      <xdr:nvSpPr>
        <xdr:cNvPr id="312491" name="AutoShape 9">
          <a:hlinkClick xmlns:r="http://schemas.openxmlformats.org/officeDocument/2006/relationships" r:id="rId1"/>
          <a:extLst>
            <a:ext uri="{FF2B5EF4-FFF2-40B4-BE49-F238E27FC236}">
              <a16:creationId xmlns:a16="http://schemas.microsoft.com/office/drawing/2014/main" id="{00000000-0008-0000-1900-0000ABC40400}"/>
            </a:ext>
          </a:extLst>
        </xdr:cNvPr>
        <xdr:cNvSpPr/>
      </xdr:nvSpPr>
      <xdr:spPr>
        <a:xfrm>
          <a:off x="10795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85725</xdr:colOff>
          <xdr:row>0</xdr:row>
          <xdr:rowOff>66675</xdr:rowOff>
        </xdr:from>
        <xdr:to>
          <xdr:col>16</xdr:col>
          <xdr:colOff>85725</xdr:colOff>
          <xdr:row>1</xdr:row>
          <xdr:rowOff>142875</xdr:rowOff>
        </xdr:to>
        <xdr:sp macro="" textlink="">
          <xdr:nvSpPr>
            <xdr:cNvPr id="312390" name="Check Box 70" hidden="1">
              <a:extLst>
                <a:ext uri="{63B3BB69-23CF-44E3-9099-C40C66FF867C}">
                  <a14:compatExt spid="_x0000_s312390"/>
                </a:ext>
                <a:ext uri="{FF2B5EF4-FFF2-40B4-BE49-F238E27FC236}">
                  <a16:creationId xmlns:a16="http://schemas.microsoft.com/office/drawing/2014/main" id="{00000000-0008-0000-1900-000046C4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628650</xdr:colOff>
      <xdr:row>2</xdr:row>
      <xdr:rowOff>50800</xdr:rowOff>
    </xdr:to>
    <xdr:sp macro="" textlink="">
      <xdr:nvSpPr>
        <xdr:cNvPr id="313515" name="AutoShape 5">
          <a:hlinkClick xmlns:r="http://schemas.openxmlformats.org/officeDocument/2006/relationships" r:id="rId1"/>
          <a:extLst>
            <a:ext uri="{FF2B5EF4-FFF2-40B4-BE49-F238E27FC236}">
              <a16:creationId xmlns:a16="http://schemas.microsoft.com/office/drawing/2014/main" id="{00000000-0008-0000-1A00-0000ABC80400}"/>
            </a:ext>
          </a:extLst>
        </xdr:cNvPr>
        <xdr:cNvSpPr/>
      </xdr:nvSpPr>
      <xdr:spPr>
        <a:xfrm>
          <a:off x="107950" y="95250"/>
          <a:ext cx="901700" cy="536575"/>
        </a:xfrm>
        <a:prstGeom prst="leftArrow">
          <a:avLst>
            <a:gd name="adj1" fmla="val 50000"/>
            <a:gd name="adj2" fmla="val 4173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85725</xdr:colOff>
          <xdr:row>0</xdr:row>
          <xdr:rowOff>76200</xdr:rowOff>
        </xdr:from>
        <xdr:to>
          <xdr:col>15</xdr:col>
          <xdr:colOff>676275</xdr:colOff>
          <xdr:row>1</xdr:row>
          <xdr:rowOff>142875</xdr:rowOff>
        </xdr:to>
        <xdr:sp macro="" textlink="">
          <xdr:nvSpPr>
            <xdr:cNvPr id="313414" name="Check Box 70" hidden="1">
              <a:extLst>
                <a:ext uri="{63B3BB69-23CF-44E3-9099-C40C66FF867C}">
                  <a14:compatExt spid="_x0000_s313414"/>
                </a:ext>
                <a:ext uri="{FF2B5EF4-FFF2-40B4-BE49-F238E27FC236}">
                  <a16:creationId xmlns:a16="http://schemas.microsoft.com/office/drawing/2014/main" id="{00000000-0008-0000-1A00-000046C8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723900</xdr:colOff>
      <xdr:row>2</xdr:row>
      <xdr:rowOff>50800</xdr:rowOff>
    </xdr:to>
    <xdr:sp macro="" textlink="">
      <xdr:nvSpPr>
        <xdr:cNvPr id="314539" name="AutoShape 9">
          <a:hlinkClick xmlns:r="http://schemas.openxmlformats.org/officeDocument/2006/relationships" r:id="rId1"/>
          <a:extLst>
            <a:ext uri="{FF2B5EF4-FFF2-40B4-BE49-F238E27FC236}">
              <a16:creationId xmlns:a16="http://schemas.microsoft.com/office/drawing/2014/main" id="{00000000-0008-0000-1B00-0000ABCC0400}"/>
            </a:ext>
          </a:extLst>
        </xdr:cNvPr>
        <xdr:cNvSpPr/>
      </xdr:nvSpPr>
      <xdr:spPr>
        <a:xfrm>
          <a:off x="101600" y="95250"/>
          <a:ext cx="946150" cy="536575"/>
        </a:xfrm>
        <a:prstGeom prst="leftArrow">
          <a:avLst>
            <a:gd name="adj1" fmla="val 50000"/>
            <a:gd name="adj2" fmla="val 4379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47625</xdr:colOff>
          <xdr:row>0</xdr:row>
          <xdr:rowOff>76200</xdr:rowOff>
        </xdr:from>
        <xdr:to>
          <xdr:col>16</xdr:col>
          <xdr:colOff>171450</xdr:colOff>
          <xdr:row>1</xdr:row>
          <xdr:rowOff>190500</xdr:rowOff>
        </xdr:to>
        <xdr:sp macro="" textlink="">
          <xdr:nvSpPr>
            <xdr:cNvPr id="314438" name="Check Box 70" hidden="1">
              <a:extLst>
                <a:ext uri="{63B3BB69-23CF-44E3-9099-C40C66FF867C}">
                  <a14:compatExt spid="_x0000_s314438"/>
                </a:ext>
                <a:ext uri="{FF2B5EF4-FFF2-40B4-BE49-F238E27FC236}">
                  <a16:creationId xmlns:a16="http://schemas.microsoft.com/office/drawing/2014/main" id="{00000000-0008-0000-1B00-000046C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2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616585</xdr:colOff>
      <xdr:row>2</xdr:row>
      <xdr:rowOff>50800</xdr:rowOff>
    </xdr:to>
    <xdr:sp macro="" textlink="">
      <xdr:nvSpPr>
        <xdr:cNvPr id="315699" name="AutoShape 3">
          <a:hlinkClick xmlns:r="http://schemas.openxmlformats.org/officeDocument/2006/relationships" r:id="rId1"/>
          <a:extLst>
            <a:ext uri="{FF2B5EF4-FFF2-40B4-BE49-F238E27FC236}">
              <a16:creationId xmlns:a16="http://schemas.microsoft.com/office/drawing/2014/main" id="{00000000-0008-0000-1C00-000033D10400}"/>
            </a:ext>
          </a:extLst>
        </xdr:cNvPr>
        <xdr:cNvSpPr/>
      </xdr:nvSpPr>
      <xdr:spPr>
        <a:xfrm>
          <a:off x="107950" y="95250"/>
          <a:ext cx="927735" cy="536575"/>
        </a:xfrm>
        <a:prstGeom prst="leftArrow">
          <a:avLst>
            <a:gd name="adj1" fmla="val 50000"/>
            <a:gd name="adj2" fmla="val 44121"/>
          </a:avLst>
        </a:prstGeom>
        <a:solidFill>
          <a:srgbClr val="993300">
            <a:alpha val="100000"/>
          </a:srgbClr>
        </a:solidFill>
        <a:ln w="9525">
          <a:noFill/>
        </a:ln>
      </xdr:spPr>
    </xdr:sp>
    <xdr:clientData/>
  </xdr:twoCellAnchor>
  <xdr:twoCellAnchor>
    <xdr:from>
      <xdr:col>0</xdr:col>
      <xdr:colOff>107950</xdr:colOff>
      <xdr:row>0</xdr:row>
      <xdr:rowOff>95250</xdr:rowOff>
    </xdr:from>
    <xdr:to>
      <xdr:col>1</xdr:col>
      <xdr:colOff>647065</xdr:colOff>
      <xdr:row>2</xdr:row>
      <xdr:rowOff>50800</xdr:rowOff>
    </xdr:to>
    <xdr:sp macro="" textlink="">
      <xdr:nvSpPr>
        <xdr:cNvPr id="315700" name="AutoShape 5">
          <a:hlinkClick xmlns:r="http://schemas.openxmlformats.org/officeDocument/2006/relationships" r:id="rId1"/>
          <a:extLst>
            <a:ext uri="{FF2B5EF4-FFF2-40B4-BE49-F238E27FC236}">
              <a16:creationId xmlns:a16="http://schemas.microsoft.com/office/drawing/2014/main" id="{00000000-0008-0000-1C00-000034D104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47625</xdr:colOff>
          <xdr:row>0</xdr:row>
          <xdr:rowOff>76200</xdr:rowOff>
        </xdr:from>
        <xdr:to>
          <xdr:col>13</xdr:col>
          <xdr:colOff>342900</xdr:colOff>
          <xdr:row>1</xdr:row>
          <xdr:rowOff>76200</xdr:rowOff>
        </xdr:to>
        <xdr:sp macro="" textlink="">
          <xdr:nvSpPr>
            <xdr:cNvPr id="315498" name="Check Box 106" hidden="1">
              <a:extLst>
                <a:ext uri="{63B3BB69-23CF-44E3-9099-C40C66FF867C}">
                  <a14:compatExt spid="_x0000_s315498"/>
                </a:ext>
                <a:ext uri="{FF2B5EF4-FFF2-40B4-BE49-F238E27FC236}">
                  <a16:creationId xmlns:a16="http://schemas.microsoft.com/office/drawing/2014/main" id="{00000000-0008-0000-1C00-00006AD0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165100</xdr:colOff>
      <xdr:row>0</xdr:row>
      <xdr:rowOff>69850</xdr:rowOff>
    </xdr:from>
    <xdr:to>
      <xdr:col>0</xdr:col>
      <xdr:colOff>661670</xdr:colOff>
      <xdr:row>0</xdr:row>
      <xdr:rowOff>361315</xdr:rowOff>
    </xdr:to>
    <xdr:sp macro="" textlink="">
      <xdr:nvSpPr>
        <xdr:cNvPr id="129319" name="左箭头 1">
          <a:hlinkClick xmlns:r="http://schemas.openxmlformats.org/officeDocument/2006/relationships" r:id="rId1"/>
          <a:extLst>
            <a:ext uri="{FF2B5EF4-FFF2-40B4-BE49-F238E27FC236}">
              <a16:creationId xmlns:a16="http://schemas.microsoft.com/office/drawing/2014/main" id="{00000000-0008-0000-0200-000027F90100}"/>
            </a:ext>
          </a:extLst>
        </xdr:cNvPr>
        <xdr:cNvSpPr/>
      </xdr:nvSpPr>
      <xdr:spPr>
        <a:xfrm>
          <a:off x="165100" y="69850"/>
          <a:ext cx="496570" cy="291465"/>
        </a:xfrm>
        <a:prstGeom prst="leftArrow">
          <a:avLst>
            <a:gd name="adj1" fmla="val 50000"/>
            <a:gd name="adj2" fmla="val 50117"/>
          </a:avLst>
        </a:prstGeom>
        <a:solidFill>
          <a:srgbClr val="984807">
            <a:alpha val="100000"/>
          </a:srgbClr>
        </a:solidFill>
        <a:ln w="9525">
          <a:noFill/>
        </a:ln>
      </xdr:spPr>
    </xdr: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316587" name="AutoShape 4">
          <a:hlinkClick xmlns:r="http://schemas.openxmlformats.org/officeDocument/2006/relationships" r:id="rId1"/>
          <a:extLst>
            <a:ext uri="{FF2B5EF4-FFF2-40B4-BE49-F238E27FC236}">
              <a16:creationId xmlns:a16="http://schemas.microsoft.com/office/drawing/2014/main" id="{00000000-0008-0000-1D00-0000ABD404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66675</xdr:colOff>
          <xdr:row>0</xdr:row>
          <xdr:rowOff>104775</xdr:rowOff>
        </xdr:from>
        <xdr:to>
          <xdr:col>17</xdr:col>
          <xdr:colOff>314325</xdr:colOff>
          <xdr:row>1</xdr:row>
          <xdr:rowOff>114300</xdr:rowOff>
        </xdr:to>
        <xdr:sp macro="" textlink="">
          <xdr:nvSpPr>
            <xdr:cNvPr id="316487" name="Check Box 71" hidden="1">
              <a:extLst>
                <a:ext uri="{63B3BB69-23CF-44E3-9099-C40C66FF867C}">
                  <a14:compatExt spid="_x0000_s316487"/>
                </a:ext>
                <a:ext uri="{FF2B5EF4-FFF2-40B4-BE49-F238E27FC236}">
                  <a16:creationId xmlns:a16="http://schemas.microsoft.com/office/drawing/2014/main" id="{00000000-0008-0000-1D00-000047D4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711200</xdr:colOff>
      <xdr:row>2</xdr:row>
      <xdr:rowOff>50800</xdr:rowOff>
    </xdr:to>
    <xdr:sp macro="" textlink="">
      <xdr:nvSpPr>
        <xdr:cNvPr id="317611" name="AutoShape 4">
          <a:hlinkClick xmlns:r="http://schemas.openxmlformats.org/officeDocument/2006/relationships" r:id="rId1"/>
          <a:extLst>
            <a:ext uri="{FF2B5EF4-FFF2-40B4-BE49-F238E27FC236}">
              <a16:creationId xmlns:a16="http://schemas.microsoft.com/office/drawing/2014/main" id="{00000000-0008-0000-1E00-0000ABD804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76200</xdr:rowOff>
        </xdr:from>
        <xdr:to>
          <xdr:col>17</xdr:col>
          <xdr:colOff>628650</xdr:colOff>
          <xdr:row>1</xdr:row>
          <xdr:rowOff>38100</xdr:rowOff>
        </xdr:to>
        <xdr:sp macro="" textlink="">
          <xdr:nvSpPr>
            <xdr:cNvPr id="317511" name="Check Box 71" hidden="1">
              <a:extLst>
                <a:ext uri="{63B3BB69-23CF-44E3-9099-C40C66FF867C}">
                  <a14:compatExt spid="_x0000_s317511"/>
                </a:ext>
                <a:ext uri="{FF2B5EF4-FFF2-40B4-BE49-F238E27FC236}">
                  <a16:creationId xmlns:a16="http://schemas.microsoft.com/office/drawing/2014/main" id="{00000000-0008-0000-1E00-000047D8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711200</xdr:colOff>
      <xdr:row>2</xdr:row>
      <xdr:rowOff>50800</xdr:rowOff>
    </xdr:to>
    <xdr:sp macro="" textlink="">
      <xdr:nvSpPr>
        <xdr:cNvPr id="318635" name="AutoShape 4">
          <a:hlinkClick xmlns:r="http://schemas.openxmlformats.org/officeDocument/2006/relationships" r:id="rId1"/>
          <a:extLst>
            <a:ext uri="{FF2B5EF4-FFF2-40B4-BE49-F238E27FC236}">
              <a16:creationId xmlns:a16="http://schemas.microsoft.com/office/drawing/2014/main" id="{00000000-0008-0000-1F00-0000ABDC04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95250</xdr:colOff>
          <xdr:row>0</xdr:row>
          <xdr:rowOff>85725</xdr:rowOff>
        </xdr:from>
        <xdr:to>
          <xdr:col>17</xdr:col>
          <xdr:colOff>476250</xdr:colOff>
          <xdr:row>1</xdr:row>
          <xdr:rowOff>57150</xdr:rowOff>
        </xdr:to>
        <xdr:sp macro="" textlink="">
          <xdr:nvSpPr>
            <xdr:cNvPr id="318535" name="Check Box 71" hidden="1">
              <a:extLst>
                <a:ext uri="{63B3BB69-23CF-44E3-9099-C40C66FF867C}">
                  <a14:compatExt spid="_x0000_s318535"/>
                </a:ext>
                <a:ext uri="{FF2B5EF4-FFF2-40B4-BE49-F238E27FC236}">
                  <a16:creationId xmlns:a16="http://schemas.microsoft.com/office/drawing/2014/main" id="{00000000-0008-0000-1F00-000047D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647700</xdr:colOff>
      <xdr:row>2</xdr:row>
      <xdr:rowOff>50800</xdr:rowOff>
    </xdr:to>
    <xdr:sp macro="" textlink="">
      <xdr:nvSpPr>
        <xdr:cNvPr id="319795" name="AutoShape 5">
          <a:hlinkClick xmlns:r="http://schemas.openxmlformats.org/officeDocument/2006/relationships" r:id="rId1"/>
          <a:extLst>
            <a:ext uri="{FF2B5EF4-FFF2-40B4-BE49-F238E27FC236}">
              <a16:creationId xmlns:a16="http://schemas.microsoft.com/office/drawing/2014/main" id="{00000000-0008-0000-2000-000033E10400}"/>
            </a:ext>
          </a:extLst>
        </xdr:cNvPr>
        <xdr:cNvSpPr/>
      </xdr:nvSpPr>
      <xdr:spPr>
        <a:xfrm>
          <a:off x="101600" y="95250"/>
          <a:ext cx="990600" cy="536575"/>
        </a:xfrm>
        <a:prstGeom prst="leftArrow">
          <a:avLst>
            <a:gd name="adj1" fmla="val 50000"/>
            <a:gd name="adj2" fmla="val 44666"/>
          </a:avLst>
        </a:prstGeom>
        <a:solidFill>
          <a:srgbClr val="993300">
            <a:alpha val="100000"/>
          </a:srgbClr>
        </a:solidFill>
        <a:ln w="9525">
          <a:noFill/>
        </a:ln>
      </xdr:spPr>
    </xdr:sp>
    <xdr:clientData/>
  </xdr:twoCellAnchor>
  <xdr:twoCellAnchor>
    <xdr:from>
      <xdr:col>0</xdr:col>
      <xdr:colOff>101600</xdr:colOff>
      <xdr:row>0</xdr:row>
      <xdr:rowOff>95250</xdr:rowOff>
    </xdr:from>
    <xdr:to>
      <xdr:col>1</xdr:col>
      <xdr:colOff>615950</xdr:colOff>
      <xdr:row>2</xdr:row>
      <xdr:rowOff>50800</xdr:rowOff>
    </xdr:to>
    <xdr:sp macro="" textlink="">
      <xdr:nvSpPr>
        <xdr:cNvPr id="319796" name="AutoShape 3">
          <a:hlinkClick xmlns:r="http://schemas.openxmlformats.org/officeDocument/2006/relationships" r:id="rId2"/>
          <a:extLst>
            <a:ext uri="{FF2B5EF4-FFF2-40B4-BE49-F238E27FC236}">
              <a16:creationId xmlns:a16="http://schemas.microsoft.com/office/drawing/2014/main" id="{00000000-0008-0000-2000-000034E104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21</xdr:col>
          <xdr:colOff>57150</xdr:colOff>
          <xdr:row>0</xdr:row>
          <xdr:rowOff>19050</xdr:rowOff>
        </xdr:from>
        <xdr:to>
          <xdr:col>23</xdr:col>
          <xdr:colOff>114300</xdr:colOff>
          <xdr:row>1</xdr:row>
          <xdr:rowOff>76200</xdr:rowOff>
        </xdr:to>
        <xdr:sp macro="" textlink="">
          <xdr:nvSpPr>
            <xdr:cNvPr id="319596" name="Check Box 108" hidden="1">
              <a:extLst>
                <a:ext uri="{63B3BB69-23CF-44E3-9099-C40C66FF867C}">
                  <a14:compatExt spid="_x0000_s319596"/>
                </a:ext>
                <a:ext uri="{FF2B5EF4-FFF2-40B4-BE49-F238E27FC236}">
                  <a16:creationId xmlns:a16="http://schemas.microsoft.com/office/drawing/2014/main" id="{00000000-0008-0000-2000-00006CE0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320683" name="AutoShape 3">
          <a:hlinkClick xmlns:r="http://schemas.openxmlformats.org/officeDocument/2006/relationships" r:id="rId1"/>
          <a:extLst>
            <a:ext uri="{FF2B5EF4-FFF2-40B4-BE49-F238E27FC236}">
              <a16:creationId xmlns:a16="http://schemas.microsoft.com/office/drawing/2014/main" id="{00000000-0008-0000-2100-0000ABE404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57150</xdr:rowOff>
        </xdr:from>
        <xdr:to>
          <xdr:col>14</xdr:col>
          <xdr:colOff>28575</xdr:colOff>
          <xdr:row>1</xdr:row>
          <xdr:rowOff>123825</xdr:rowOff>
        </xdr:to>
        <xdr:sp macro="" textlink="">
          <xdr:nvSpPr>
            <xdr:cNvPr id="320584" name="Check Box 72" hidden="1">
              <a:extLst>
                <a:ext uri="{63B3BB69-23CF-44E3-9099-C40C66FF867C}">
                  <a14:compatExt spid="_x0000_s320584"/>
                </a:ext>
                <a:ext uri="{FF2B5EF4-FFF2-40B4-BE49-F238E27FC236}">
                  <a16:creationId xmlns:a16="http://schemas.microsoft.com/office/drawing/2014/main" id="{00000000-0008-0000-2100-000048E4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629285</xdr:colOff>
      <xdr:row>2</xdr:row>
      <xdr:rowOff>50800</xdr:rowOff>
    </xdr:to>
    <xdr:sp macro="" textlink="">
      <xdr:nvSpPr>
        <xdr:cNvPr id="321707" name="AutoShape 6">
          <a:hlinkClick xmlns:r="http://schemas.openxmlformats.org/officeDocument/2006/relationships" r:id="rId1"/>
          <a:extLst>
            <a:ext uri="{FF2B5EF4-FFF2-40B4-BE49-F238E27FC236}">
              <a16:creationId xmlns:a16="http://schemas.microsoft.com/office/drawing/2014/main" id="{00000000-0008-0000-2200-0000ABE804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152400</xdr:colOff>
          <xdr:row>0</xdr:row>
          <xdr:rowOff>114300</xdr:rowOff>
        </xdr:from>
        <xdr:to>
          <xdr:col>11</xdr:col>
          <xdr:colOff>200025</xdr:colOff>
          <xdr:row>2</xdr:row>
          <xdr:rowOff>19050</xdr:rowOff>
        </xdr:to>
        <xdr:sp macro="" textlink="">
          <xdr:nvSpPr>
            <xdr:cNvPr id="321608" name="Check Box 72" hidden="1">
              <a:extLst>
                <a:ext uri="{63B3BB69-23CF-44E3-9099-C40C66FF867C}">
                  <a14:compatExt spid="_x0000_s321608"/>
                </a:ext>
                <a:ext uri="{FF2B5EF4-FFF2-40B4-BE49-F238E27FC236}">
                  <a16:creationId xmlns:a16="http://schemas.microsoft.com/office/drawing/2014/main" id="{00000000-0008-0000-2200-000048E8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322731" name="AutoShape 5">
          <a:hlinkClick xmlns:r="http://schemas.openxmlformats.org/officeDocument/2006/relationships" r:id="rId1"/>
          <a:extLst>
            <a:ext uri="{FF2B5EF4-FFF2-40B4-BE49-F238E27FC236}">
              <a16:creationId xmlns:a16="http://schemas.microsoft.com/office/drawing/2014/main" id="{00000000-0008-0000-2300-0000ABEC04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38100</xdr:colOff>
          <xdr:row>0</xdr:row>
          <xdr:rowOff>57150</xdr:rowOff>
        </xdr:from>
        <xdr:to>
          <xdr:col>11</xdr:col>
          <xdr:colOff>647700</xdr:colOff>
          <xdr:row>1</xdr:row>
          <xdr:rowOff>123825</xdr:rowOff>
        </xdr:to>
        <xdr:sp macro="" textlink="">
          <xdr:nvSpPr>
            <xdr:cNvPr id="322632" name="Check Box 72" hidden="1">
              <a:extLst>
                <a:ext uri="{63B3BB69-23CF-44E3-9099-C40C66FF867C}">
                  <a14:compatExt spid="_x0000_s322632"/>
                </a:ext>
                <a:ext uri="{FF2B5EF4-FFF2-40B4-BE49-F238E27FC236}">
                  <a16:creationId xmlns:a16="http://schemas.microsoft.com/office/drawing/2014/main" id="{00000000-0008-0000-2300-000048E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458470</xdr:colOff>
      <xdr:row>2</xdr:row>
      <xdr:rowOff>50800</xdr:rowOff>
    </xdr:to>
    <xdr:sp macro="" textlink="">
      <xdr:nvSpPr>
        <xdr:cNvPr id="323754" name="AutoShape 20">
          <a:hlinkClick xmlns:r="http://schemas.openxmlformats.org/officeDocument/2006/relationships" r:id="rId1"/>
          <a:extLst>
            <a:ext uri="{FF2B5EF4-FFF2-40B4-BE49-F238E27FC236}">
              <a16:creationId xmlns:a16="http://schemas.microsoft.com/office/drawing/2014/main" id="{00000000-0008-0000-2400-0000AAF00400}"/>
            </a:ext>
          </a:extLst>
        </xdr:cNvPr>
        <xdr:cNvSpPr/>
      </xdr:nvSpPr>
      <xdr:spPr>
        <a:xfrm>
          <a:off x="107950" y="95250"/>
          <a:ext cx="998220" cy="536575"/>
        </a:xfrm>
        <a:prstGeom prst="leftArrow">
          <a:avLst>
            <a:gd name="adj1" fmla="val 50000"/>
            <a:gd name="adj2" fmla="val 46207"/>
          </a:avLst>
        </a:prstGeom>
        <a:solidFill>
          <a:srgbClr val="993300">
            <a:alpha val="100000"/>
          </a:srgbClr>
        </a:solidFill>
        <a:ln w="9525">
          <a:noFill/>
        </a:ln>
      </xdr:spPr>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324779" name="AutoShape 3">
          <a:hlinkClick xmlns:r="http://schemas.openxmlformats.org/officeDocument/2006/relationships" r:id="rId1"/>
          <a:extLst>
            <a:ext uri="{FF2B5EF4-FFF2-40B4-BE49-F238E27FC236}">
              <a16:creationId xmlns:a16="http://schemas.microsoft.com/office/drawing/2014/main" id="{00000000-0008-0000-2500-0000ABF404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85725</xdr:colOff>
          <xdr:row>0</xdr:row>
          <xdr:rowOff>66675</xdr:rowOff>
        </xdr:from>
        <xdr:to>
          <xdr:col>14</xdr:col>
          <xdr:colOff>28575</xdr:colOff>
          <xdr:row>1</xdr:row>
          <xdr:rowOff>123825</xdr:rowOff>
        </xdr:to>
        <xdr:sp macro="" textlink="">
          <xdr:nvSpPr>
            <xdr:cNvPr id="324680" name="Check Box 72" hidden="1">
              <a:extLst>
                <a:ext uri="{63B3BB69-23CF-44E3-9099-C40C66FF867C}">
                  <a14:compatExt spid="_x0000_s324680"/>
                </a:ext>
                <a:ext uri="{FF2B5EF4-FFF2-40B4-BE49-F238E27FC236}">
                  <a16:creationId xmlns:a16="http://schemas.microsoft.com/office/drawing/2014/main" id="{00000000-0008-0000-2500-000048F4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39.xml><?xml version="1.0" encoding="utf-8"?>
<xdr:wsDr xmlns:xdr="http://schemas.openxmlformats.org/drawingml/2006/spreadsheetDrawing" xmlns:a="http://schemas.openxmlformats.org/drawingml/2006/main">
  <xdr:twoCellAnchor>
    <xdr:from>
      <xdr:col>0</xdr:col>
      <xdr:colOff>95250</xdr:colOff>
      <xdr:row>0</xdr:row>
      <xdr:rowOff>89535</xdr:rowOff>
    </xdr:from>
    <xdr:to>
      <xdr:col>1</xdr:col>
      <xdr:colOff>724535</xdr:colOff>
      <xdr:row>2</xdr:row>
      <xdr:rowOff>38100</xdr:rowOff>
    </xdr:to>
    <xdr:sp macro="" textlink="">
      <xdr:nvSpPr>
        <xdr:cNvPr id="329899" name="AutoShape 3">
          <a:hlinkClick xmlns:r="http://schemas.openxmlformats.org/officeDocument/2006/relationships" r:id="rId1"/>
          <a:extLst>
            <a:ext uri="{FF2B5EF4-FFF2-40B4-BE49-F238E27FC236}">
              <a16:creationId xmlns:a16="http://schemas.microsoft.com/office/drawing/2014/main" id="{00000000-0008-0000-2600-0000AB080500}"/>
            </a:ext>
          </a:extLst>
        </xdr:cNvPr>
        <xdr:cNvSpPr/>
      </xdr:nvSpPr>
      <xdr:spPr>
        <a:xfrm>
          <a:off x="95250" y="89535"/>
          <a:ext cx="959485" cy="529590"/>
        </a:xfrm>
        <a:prstGeom prst="leftArrow">
          <a:avLst>
            <a:gd name="adj1" fmla="val 50000"/>
            <a:gd name="adj2" fmla="val 4500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0</xdr:row>
          <xdr:rowOff>19050</xdr:rowOff>
        </xdr:from>
        <xdr:to>
          <xdr:col>14</xdr:col>
          <xdr:colOff>228600</xdr:colOff>
          <xdr:row>1</xdr:row>
          <xdr:rowOff>180975</xdr:rowOff>
        </xdr:to>
        <xdr:sp macro="" textlink="">
          <xdr:nvSpPr>
            <xdr:cNvPr id="329800" name="Check Box 1096" hidden="1">
              <a:extLst>
                <a:ext uri="{63B3BB69-23CF-44E3-9099-C40C66FF867C}">
                  <a14:compatExt spid="_x0000_s329800"/>
                </a:ext>
                <a:ext uri="{FF2B5EF4-FFF2-40B4-BE49-F238E27FC236}">
                  <a16:creationId xmlns:a16="http://schemas.microsoft.com/office/drawing/2014/main" id="{00000000-0008-0000-2600-0000480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120650</xdr:colOff>
      <xdr:row>1</xdr:row>
      <xdr:rowOff>50800</xdr:rowOff>
    </xdr:from>
    <xdr:to>
      <xdr:col>1</xdr:col>
      <xdr:colOff>349885</xdr:colOff>
      <xdr:row>3</xdr:row>
      <xdr:rowOff>6350</xdr:rowOff>
    </xdr:to>
    <xdr:sp macro="" textlink="">
      <xdr:nvSpPr>
        <xdr:cNvPr id="516182" name="AutoShape 8">
          <a:hlinkClick xmlns:r="http://schemas.openxmlformats.org/officeDocument/2006/relationships" r:id="rId1"/>
          <a:extLst>
            <a:ext uri="{FF2B5EF4-FFF2-40B4-BE49-F238E27FC236}">
              <a16:creationId xmlns:a16="http://schemas.microsoft.com/office/drawing/2014/main" id="{00000000-0008-0000-0300-000056E00700}"/>
            </a:ext>
          </a:extLst>
        </xdr:cNvPr>
        <xdr:cNvSpPr/>
      </xdr:nvSpPr>
      <xdr:spPr>
        <a:xfrm>
          <a:off x="120650" y="431800"/>
          <a:ext cx="705485" cy="355600"/>
        </a:xfrm>
        <a:prstGeom prst="leftArrow">
          <a:avLst>
            <a:gd name="adj1" fmla="val 50000"/>
            <a:gd name="adj2" fmla="val 45611"/>
          </a:avLst>
        </a:prstGeom>
        <a:solidFill>
          <a:srgbClr val="993300">
            <a:alpha val="100000"/>
          </a:srgbClr>
        </a:solidFill>
        <a:ln w="9525">
          <a:noFill/>
        </a:ln>
      </xdr:spPr>
    </xdr:sp>
    <xdr:clientData/>
  </xdr:twoCellAnchor>
  <xdr:twoCellAnchor editAs="oneCell">
    <xdr:from>
      <xdr:col>10</xdr:col>
      <xdr:colOff>0</xdr:colOff>
      <xdr:row>14</xdr:row>
      <xdr:rowOff>0</xdr:rowOff>
    </xdr:from>
    <xdr:to>
      <xdr:col>10</xdr:col>
      <xdr:colOff>209550</xdr:colOff>
      <xdr:row>14</xdr:row>
      <xdr:rowOff>190500</xdr:rowOff>
    </xdr:to>
    <xdr:pic>
      <xdr:nvPicPr>
        <xdr:cNvPr id="516183" name="图片 2" descr="1.JPG">
          <a:extLst>
            <a:ext uri="{FF2B5EF4-FFF2-40B4-BE49-F238E27FC236}">
              <a16:creationId xmlns:a16="http://schemas.microsoft.com/office/drawing/2014/main" id="{00000000-0008-0000-0300-000057E00700}"/>
            </a:ext>
          </a:extLst>
        </xdr:cNvPr>
        <xdr:cNvPicPr>
          <a:picLocks noChangeAspect="1"/>
        </xdr:cNvPicPr>
      </xdr:nvPicPr>
      <xdr:blipFill>
        <a:blip xmlns:r="http://schemas.openxmlformats.org/officeDocument/2006/relationships" r:embed="rId2"/>
        <a:stretch>
          <a:fillRect/>
        </a:stretch>
      </xdr:blipFill>
      <xdr:spPr>
        <a:xfrm>
          <a:off x="12033250" y="3076575"/>
          <a:ext cx="209550" cy="190500"/>
        </a:xfrm>
        <a:prstGeom prst="rect">
          <a:avLst/>
        </a:prstGeom>
        <a:noFill/>
        <a:ln w="9525">
          <a:noFill/>
        </a:ln>
      </xdr:spPr>
    </xdr:pic>
    <xdr:clientData/>
  </xdr:twoCellAnchor>
</xdr:wsDr>
</file>

<file path=xl/drawings/drawing4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667385</xdr:colOff>
      <xdr:row>2</xdr:row>
      <xdr:rowOff>50800</xdr:rowOff>
    </xdr:to>
    <xdr:sp macro="" textlink="">
      <xdr:nvSpPr>
        <xdr:cNvPr id="331947" name="AutoShape 8">
          <a:hlinkClick xmlns:r="http://schemas.openxmlformats.org/officeDocument/2006/relationships" r:id="rId1"/>
          <a:extLst>
            <a:ext uri="{FF2B5EF4-FFF2-40B4-BE49-F238E27FC236}">
              <a16:creationId xmlns:a16="http://schemas.microsoft.com/office/drawing/2014/main" id="{00000000-0008-0000-2700-0000AB1005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0</xdr:colOff>
          <xdr:row>0</xdr:row>
          <xdr:rowOff>57150</xdr:rowOff>
        </xdr:from>
        <xdr:to>
          <xdr:col>11</xdr:col>
          <xdr:colOff>85725</xdr:colOff>
          <xdr:row>1</xdr:row>
          <xdr:rowOff>57150</xdr:rowOff>
        </xdr:to>
        <xdr:sp macro="" textlink="">
          <xdr:nvSpPr>
            <xdr:cNvPr id="331848" name="Check Box 1096" hidden="1">
              <a:extLst>
                <a:ext uri="{63B3BB69-23CF-44E3-9099-C40C66FF867C}">
                  <a14:compatExt spid="_x0000_s331848"/>
                </a:ext>
                <a:ext uri="{FF2B5EF4-FFF2-40B4-BE49-F238E27FC236}">
                  <a16:creationId xmlns:a16="http://schemas.microsoft.com/office/drawing/2014/main" id="{00000000-0008-0000-2700-0000481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332971" name="AutoShape 3">
          <a:hlinkClick xmlns:r="http://schemas.openxmlformats.org/officeDocument/2006/relationships" r:id="rId1"/>
          <a:extLst>
            <a:ext uri="{FF2B5EF4-FFF2-40B4-BE49-F238E27FC236}">
              <a16:creationId xmlns:a16="http://schemas.microsoft.com/office/drawing/2014/main" id="{00000000-0008-0000-2800-0000AB1405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38100</xdr:colOff>
          <xdr:row>0</xdr:row>
          <xdr:rowOff>19050</xdr:rowOff>
        </xdr:from>
        <xdr:to>
          <xdr:col>13</xdr:col>
          <xdr:colOff>57150</xdr:colOff>
          <xdr:row>1</xdr:row>
          <xdr:rowOff>76200</xdr:rowOff>
        </xdr:to>
        <xdr:sp macro="" textlink="">
          <xdr:nvSpPr>
            <xdr:cNvPr id="332872" name="Check Box 1096" hidden="1">
              <a:extLst>
                <a:ext uri="{63B3BB69-23CF-44E3-9099-C40C66FF867C}">
                  <a14:compatExt spid="_x0000_s332872"/>
                </a:ext>
                <a:ext uri="{FF2B5EF4-FFF2-40B4-BE49-F238E27FC236}">
                  <a16:creationId xmlns:a16="http://schemas.microsoft.com/office/drawing/2014/main" id="{00000000-0008-0000-2800-0000481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635000</xdr:colOff>
      <xdr:row>2</xdr:row>
      <xdr:rowOff>50800</xdr:rowOff>
    </xdr:to>
    <xdr:sp macro="" textlink="">
      <xdr:nvSpPr>
        <xdr:cNvPr id="333995" name="AutoShape 9">
          <a:hlinkClick xmlns:r="http://schemas.openxmlformats.org/officeDocument/2006/relationships" r:id="rId1"/>
          <a:extLst>
            <a:ext uri="{FF2B5EF4-FFF2-40B4-BE49-F238E27FC236}">
              <a16:creationId xmlns:a16="http://schemas.microsoft.com/office/drawing/2014/main" id="{00000000-0008-0000-2900-0000AB1805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47625</xdr:colOff>
          <xdr:row>0</xdr:row>
          <xdr:rowOff>85725</xdr:rowOff>
        </xdr:from>
        <xdr:to>
          <xdr:col>15</xdr:col>
          <xdr:colOff>38100</xdr:colOff>
          <xdr:row>1</xdr:row>
          <xdr:rowOff>152400</xdr:rowOff>
        </xdr:to>
        <xdr:sp macro="" textlink="">
          <xdr:nvSpPr>
            <xdr:cNvPr id="333896" name="Check Box 1096" hidden="1">
              <a:extLst>
                <a:ext uri="{63B3BB69-23CF-44E3-9099-C40C66FF867C}">
                  <a14:compatExt spid="_x0000_s333896"/>
                </a:ext>
                <a:ext uri="{FF2B5EF4-FFF2-40B4-BE49-F238E27FC236}">
                  <a16:creationId xmlns:a16="http://schemas.microsoft.com/office/drawing/2014/main" id="{00000000-0008-0000-2900-0000481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494665</xdr:colOff>
      <xdr:row>2</xdr:row>
      <xdr:rowOff>50800</xdr:rowOff>
    </xdr:to>
    <xdr:sp macro="" textlink="">
      <xdr:nvSpPr>
        <xdr:cNvPr id="335018" name="AutoShape 6">
          <a:hlinkClick xmlns:r="http://schemas.openxmlformats.org/officeDocument/2006/relationships" r:id="rId1"/>
          <a:extLst>
            <a:ext uri="{FF2B5EF4-FFF2-40B4-BE49-F238E27FC236}">
              <a16:creationId xmlns:a16="http://schemas.microsoft.com/office/drawing/2014/main" id="{00000000-0008-0000-2A00-0000AA1C0500}"/>
            </a:ext>
          </a:extLst>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4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615950</xdr:colOff>
      <xdr:row>2</xdr:row>
      <xdr:rowOff>50800</xdr:rowOff>
    </xdr:to>
    <xdr:sp macro="" textlink="">
      <xdr:nvSpPr>
        <xdr:cNvPr id="336043" name="AutoShape 7">
          <a:hlinkClick xmlns:r="http://schemas.openxmlformats.org/officeDocument/2006/relationships" r:id="rId1"/>
          <a:extLst>
            <a:ext uri="{FF2B5EF4-FFF2-40B4-BE49-F238E27FC236}">
              <a16:creationId xmlns:a16="http://schemas.microsoft.com/office/drawing/2014/main" id="{00000000-0008-0000-2B00-0000AB2005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28575</xdr:rowOff>
        </xdr:from>
        <xdr:to>
          <xdr:col>14</xdr:col>
          <xdr:colOff>581025</xdr:colOff>
          <xdr:row>0</xdr:row>
          <xdr:rowOff>352425</xdr:rowOff>
        </xdr:to>
        <xdr:sp macro="" textlink="">
          <xdr:nvSpPr>
            <xdr:cNvPr id="335944" name="Check Box 1096" hidden="1">
              <a:extLst>
                <a:ext uri="{63B3BB69-23CF-44E3-9099-C40C66FF867C}">
                  <a14:compatExt spid="_x0000_s335944"/>
                </a:ext>
                <a:ext uri="{FF2B5EF4-FFF2-40B4-BE49-F238E27FC236}">
                  <a16:creationId xmlns:a16="http://schemas.microsoft.com/office/drawing/2014/main" id="{00000000-0008-0000-2B00-0000482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337067" name="AutoShape 6">
          <a:hlinkClick xmlns:r="http://schemas.openxmlformats.org/officeDocument/2006/relationships" r:id="rId1"/>
          <a:extLst>
            <a:ext uri="{FF2B5EF4-FFF2-40B4-BE49-F238E27FC236}">
              <a16:creationId xmlns:a16="http://schemas.microsoft.com/office/drawing/2014/main" id="{00000000-0008-0000-2C00-0000AB2405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95250</xdr:colOff>
          <xdr:row>0</xdr:row>
          <xdr:rowOff>57150</xdr:rowOff>
        </xdr:from>
        <xdr:to>
          <xdr:col>13</xdr:col>
          <xdr:colOff>600075</xdr:colOff>
          <xdr:row>1</xdr:row>
          <xdr:rowOff>19050</xdr:rowOff>
        </xdr:to>
        <xdr:sp macro="" textlink="">
          <xdr:nvSpPr>
            <xdr:cNvPr id="336968" name="Check Box 72" hidden="1">
              <a:extLst>
                <a:ext uri="{63B3BB69-23CF-44E3-9099-C40C66FF867C}">
                  <a14:compatExt spid="_x0000_s336968"/>
                </a:ext>
                <a:ext uri="{FF2B5EF4-FFF2-40B4-BE49-F238E27FC236}">
                  <a16:creationId xmlns:a16="http://schemas.microsoft.com/office/drawing/2014/main" id="{00000000-0008-0000-2C00-0000482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338091" name="AutoShape 8">
          <a:hlinkClick xmlns:r="http://schemas.openxmlformats.org/officeDocument/2006/relationships" r:id="rId1"/>
          <a:extLst>
            <a:ext uri="{FF2B5EF4-FFF2-40B4-BE49-F238E27FC236}">
              <a16:creationId xmlns:a16="http://schemas.microsoft.com/office/drawing/2014/main" id="{00000000-0008-0000-2D00-0000AB2805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85725</xdr:rowOff>
        </xdr:from>
        <xdr:to>
          <xdr:col>15</xdr:col>
          <xdr:colOff>266700</xdr:colOff>
          <xdr:row>1</xdr:row>
          <xdr:rowOff>190500</xdr:rowOff>
        </xdr:to>
        <xdr:sp macro="" textlink="">
          <xdr:nvSpPr>
            <xdr:cNvPr id="337992" name="Check Box 72" hidden="1">
              <a:extLst>
                <a:ext uri="{63B3BB69-23CF-44E3-9099-C40C66FF867C}">
                  <a14:compatExt spid="_x0000_s337992"/>
                </a:ext>
                <a:ext uri="{FF2B5EF4-FFF2-40B4-BE49-F238E27FC236}">
                  <a16:creationId xmlns:a16="http://schemas.microsoft.com/office/drawing/2014/main" id="{00000000-0008-0000-2D00-0000482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591820</xdr:colOff>
      <xdr:row>2</xdr:row>
      <xdr:rowOff>50800</xdr:rowOff>
    </xdr:to>
    <xdr:sp macro="" textlink="">
      <xdr:nvSpPr>
        <xdr:cNvPr id="339114" name="AutoShape 7">
          <a:hlinkClick xmlns:r="http://schemas.openxmlformats.org/officeDocument/2006/relationships" r:id="rId1"/>
          <a:extLst>
            <a:ext uri="{FF2B5EF4-FFF2-40B4-BE49-F238E27FC236}">
              <a16:creationId xmlns:a16="http://schemas.microsoft.com/office/drawing/2014/main" id="{00000000-0008-0000-2E00-0000AA2C0500}"/>
            </a:ext>
          </a:extLst>
        </xdr:cNvPr>
        <xdr:cNvSpPr/>
      </xdr:nvSpPr>
      <xdr:spPr>
        <a:xfrm>
          <a:off x="107950" y="95250"/>
          <a:ext cx="1131570" cy="536575"/>
        </a:xfrm>
        <a:prstGeom prst="leftArrow">
          <a:avLst>
            <a:gd name="adj1" fmla="val 50000"/>
            <a:gd name="adj2" fmla="val 52380"/>
          </a:avLst>
        </a:prstGeom>
        <a:solidFill>
          <a:srgbClr val="993300">
            <a:alpha val="100000"/>
          </a:srgbClr>
        </a:solidFill>
        <a:ln w="9525">
          <a:noFill/>
        </a:ln>
      </xdr:spPr>
    </xdr:sp>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95250</xdr:colOff>
      <xdr:row>2</xdr:row>
      <xdr:rowOff>50800</xdr:rowOff>
    </xdr:to>
    <xdr:sp macro="" textlink="">
      <xdr:nvSpPr>
        <xdr:cNvPr id="340139" name="AutoShape 9">
          <a:hlinkClick xmlns:r="http://schemas.openxmlformats.org/officeDocument/2006/relationships" r:id="rId1"/>
          <a:extLst>
            <a:ext uri="{FF2B5EF4-FFF2-40B4-BE49-F238E27FC236}">
              <a16:creationId xmlns:a16="http://schemas.microsoft.com/office/drawing/2014/main" id="{00000000-0008-0000-2F00-0000AB300500}"/>
            </a:ext>
          </a:extLst>
        </xdr:cNvPr>
        <xdr:cNvSpPr/>
      </xdr:nvSpPr>
      <xdr:spPr>
        <a:xfrm>
          <a:off x="101600" y="95250"/>
          <a:ext cx="857250" cy="536575"/>
        </a:xfrm>
        <a:prstGeom prst="leftArrow">
          <a:avLst>
            <a:gd name="adj1" fmla="val 50000"/>
            <a:gd name="adj2" fmla="val 3968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85725</xdr:colOff>
          <xdr:row>0</xdr:row>
          <xdr:rowOff>85725</xdr:rowOff>
        </xdr:from>
        <xdr:to>
          <xdr:col>20</xdr:col>
          <xdr:colOff>0</xdr:colOff>
          <xdr:row>0</xdr:row>
          <xdr:rowOff>371475</xdr:rowOff>
        </xdr:to>
        <xdr:sp macro="" textlink="">
          <xdr:nvSpPr>
            <xdr:cNvPr id="340040" name="Check Box 72" hidden="1">
              <a:extLst>
                <a:ext uri="{63B3BB69-23CF-44E3-9099-C40C66FF867C}">
                  <a14:compatExt spid="_x0000_s340040"/>
                </a:ext>
                <a:ext uri="{FF2B5EF4-FFF2-40B4-BE49-F238E27FC236}">
                  <a16:creationId xmlns:a16="http://schemas.microsoft.com/office/drawing/2014/main" id="{00000000-0008-0000-2F00-0000483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4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57150</xdr:colOff>
      <xdr:row>2</xdr:row>
      <xdr:rowOff>50800</xdr:rowOff>
    </xdr:to>
    <xdr:sp macro="" textlink="">
      <xdr:nvSpPr>
        <xdr:cNvPr id="341163" name="AutoShape 4">
          <a:hlinkClick xmlns:r="http://schemas.openxmlformats.org/officeDocument/2006/relationships" r:id="rId1"/>
          <a:extLst>
            <a:ext uri="{FF2B5EF4-FFF2-40B4-BE49-F238E27FC236}">
              <a16:creationId xmlns:a16="http://schemas.microsoft.com/office/drawing/2014/main" id="{00000000-0008-0000-3000-0000AB3405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114300</xdr:colOff>
          <xdr:row>0</xdr:row>
          <xdr:rowOff>28575</xdr:rowOff>
        </xdr:from>
        <xdr:to>
          <xdr:col>17</xdr:col>
          <xdr:colOff>57150</xdr:colOff>
          <xdr:row>1</xdr:row>
          <xdr:rowOff>180975</xdr:rowOff>
        </xdr:to>
        <xdr:sp macro="" textlink="">
          <xdr:nvSpPr>
            <xdr:cNvPr id="341064" name="Check Box 72" hidden="1">
              <a:extLst>
                <a:ext uri="{63B3BB69-23CF-44E3-9099-C40C66FF867C}">
                  <a14:compatExt spid="_x0000_s341064"/>
                </a:ext>
                <a:ext uri="{FF2B5EF4-FFF2-40B4-BE49-F238E27FC236}">
                  <a16:creationId xmlns:a16="http://schemas.microsoft.com/office/drawing/2014/main" id="{00000000-0008-0000-3000-0000483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494665</xdr:colOff>
      <xdr:row>2</xdr:row>
      <xdr:rowOff>50800</xdr:rowOff>
    </xdr:to>
    <xdr:sp macro="" textlink="">
      <xdr:nvSpPr>
        <xdr:cNvPr id="90700" name="AutoShape 14">
          <a:hlinkClick xmlns:r="http://schemas.openxmlformats.org/officeDocument/2006/relationships" r:id="rId1"/>
          <a:extLst>
            <a:ext uri="{FF2B5EF4-FFF2-40B4-BE49-F238E27FC236}">
              <a16:creationId xmlns:a16="http://schemas.microsoft.com/office/drawing/2014/main" id="{00000000-0008-0000-0400-00004C620100}"/>
            </a:ext>
          </a:extLst>
        </xdr:cNvPr>
        <xdr:cNvSpPr/>
      </xdr:nvSpPr>
      <xdr:spPr>
        <a:xfrm>
          <a:off x="107950" y="95250"/>
          <a:ext cx="1034415" cy="536575"/>
        </a:xfrm>
        <a:prstGeom prst="leftArrow">
          <a:avLst>
            <a:gd name="adj1" fmla="val 50000"/>
            <a:gd name="adj2" fmla="val 47882"/>
          </a:avLst>
        </a:prstGeom>
        <a:solidFill>
          <a:srgbClr val="993300">
            <a:alpha val="100000"/>
          </a:srgbClr>
        </a:solidFill>
        <a:ln w="9525">
          <a:noFill/>
        </a:ln>
      </xdr:spPr>
    </xdr:sp>
    <xdr:clientData/>
  </xdr:twoCellAnchor>
</xdr:wsDr>
</file>

<file path=xl/drawings/drawing5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254635</xdr:colOff>
      <xdr:row>2</xdr:row>
      <xdr:rowOff>50800</xdr:rowOff>
    </xdr:to>
    <xdr:sp macro="" textlink="">
      <xdr:nvSpPr>
        <xdr:cNvPr id="342187" name="AutoShape 8">
          <a:hlinkClick xmlns:r="http://schemas.openxmlformats.org/officeDocument/2006/relationships" r:id="rId1"/>
          <a:extLst>
            <a:ext uri="{FF2B5EF4-FFF2-40B4-BE49-F238E27FC236}">
              <a16:creationId xmlns:a16="http://schemas.microsoft.com/office/drawing/2014/main" id="{00000000-0008-0000-3100-0000AB3805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76200</xdr:colOff>
          <xdr:row>0</xdr:row>
          <xdr:rowOff>66675</xdr:rowOff>
        </xdr:from>
        <xdr:to>
          <xdr:col>19</xdr:col>
          <xdr:colOff>390525</xdr:colOff>
          <xdr:row>1</xdr:row>
          <xdr:rowOff>66675</xdr:rowOff>
        </xdr:to>
        <xdr:sp macro="" textlink="">
          <xdr:nvSpPr>
            <xdr:cNvPr id="342088" name="Check Box 72" hidden="1">
              <a:extLst>
                <a:ext uri="{63B3BB69-23CF-44E3-9099-C40C66FF867C}">
                  <a14:compatExt spid="_x0000_s342088"/>
                </a:ext>
                <a:ext uri="{FF2B5EF4-FFF2-40B4-BE49-F238E27FC236}">
                  <a16:creationId xmlns:a16="http://schemas.microsoft.com/office/drawing/2014/main" id="{00000000-0008-0000-3100-0000483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57150</xdr:colOff>
      <xdr:row>2</xdr:row>
      <xdr:rowOff>50800</xdr:rowOff>
    </xdr:to>
    <xdr:sp macro="" textlink="">
      <xdr:nvSpPr>
        <xdr:cNvPr id="343211" name="AutoShape 8">
          <a:hlinkClick xmlns:r="http://schemas.openxmlformats.org/officeDocument/2006/relationships" r:id="rId1"/>
          <a:extLst>
            <a:ext uri="{FF2B5EF4-FFF2-40B4-BE49-F238E27FC236}">
              <a16:creationId xmlns:a16="http://schemas.microsoft.com/office/drawing/2014/main" id="{00000000-0008-0000-3200-0000AB3C05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85725</xdr:colOff>
          <xdr:row>0</xdr:row>
          <xdr:rowOff>66675</xdr:rowOff>
        </xdr:from>
        <xdr:to>
          <xdr:col>19</xdr:col>
          <xdr:colOff>628650</xdr:colOff>
          <xdr:row>1</xdr:row>
          <xdr:rowOff>123825</xdr:rowOff>
        </xdr:to>
        <xdr:sp macro="" textlink="">
          <xdr:nvSpPr>
            <xdr:cNvPr id="343112" name="Check Box 72" hidden="1">
              <a:extLst>
                <a:ext uri="{63B3BB69-23CF-44E3-9099-C40C66FF867C}">
                  <a14:compatExt spid="_x0000_s343112"/>
                </a:ext>
                <a:ext uri="{FF2B5EF4-FFF2-40B4-BE49-F238E27FC236}">
                  <a16:creationId xmlns:a16="http://schemas.microsoft.com/office/drawing/2014/main" id="{00000000-0008-0000-3200-0000483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532765</xdr:colOff>
      <xdr:row>2</xdr:row>
      <xdr:rowOff>50800</xdr:rowOff>
    </xdr:to>
    <xdr:sp macro="" textlink="">
      <xdr:nvSpPr>
        <xdr:cNvPr id="344234" name="AutoShape 10">
          <a:hlinkClick xmlns:r="http://schemas.openxmlformats.org/officeDocument/2006/relationships" r:id="rId1"/>
          <a:extLst>
            <a:ext uri="{FF2B5EF4-FFF2-40B4-BE49-F238E27FC236}">
              <a16:creationId xmlns:a16="http://schemas.microsoft.com/office/drawing/2014/main" id="{00000000-0008-0000-3300-0000AA400500}"/>
            </a:ext>
          </a:extLst>
        </xdr:cNvPr>
        <xdr:cNvSpPr/>
      </xdr:nvSpPr>
      <xdr:spPr>
        <a:xfrm>
          <a:off x="101600" y="95250"/>
          <a:ext cx="1116965" cy="536575"/>
        </a:xfrm>
        <a:prstGeom prst="leftArrow">
          <a:avLst>
            <a:gd name="adj1" fmla="val 50000"/>
            <a:gd name="adj2" fmla="val 51704"/>
          </a:avLst>
        </a:prstGeom>
        <a:solidFill>
          <a:srgbClr val="993300">
            <a:alpha val="100000"/>
          </a:srgbClr>
        </a:solidFill>
        <a:ln w="9525">
          <a:noFill/>
        </a:ln>
      </xdr:spPr>
    </xdr:sp>
    <xdr:clientData/>
  </xdr:twoCellAnchor>
</xdr:wsDr>
</file>

<file path=xl/drawings/drawing5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95250</xdr:colOff>
      <xdr:row>2</xdr:row>
      <xdr:rowOff>50800</xdr:rowOff>
    </xdr:to>
    <xdr:sp macro="" textlink="">
      <xdr:nvSpPr>
        <xdr:cNvPr id="345259" name="AutoShape 9">
          <a:hlinkClick xmlns:r="http://schemas.openxmlformats.org/officeDocument/2006/relationships" r:id="rId1"/>
          <a:extLst>
            <a:ext uri="{FF2B5EF4-FFF2-40B4-BE49-F238E27FC236}">
              <a16:creationId xmlns:a16="http://schemas.microsoft.com/office/drawing/2014/main" id="{00000000-0008-0000-3400-0000AB4405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23</xdr:col>
          <xdr:colOff>57150</xdr:colOff>
          <xdr:row>0</xdr:row>
          <xdr:rowOff>66675</xdr:rowOff>
        </xdr:from>
        <xdr:to>
          <xdr:col>25</xdr:col>
          <xdr:colOff>419100</xdr:colOff>
          <xdr:row>2</xdr:row>
          <xdr:rowOff>38100</xdr:rowOff>
        </xdr:to>
        <xdr:sp macro="" textlink="">
          <xdr:nvSpPr>
            <xdr:cNvPr id="345160" name="Check Box 72" hidden="1">
              <a:extLst>
                <a:ext uri="{63B3BB69-23CF-44E3-9099-C40C66FF867C}">
                  <a14:compatExt spid="_x0000_s345160"/>
                </a:ext>
                <a:ext uri="{FF2B5EF4-FFF2-40B4-BE49-F238E27FC236}">
                  <a16:creationId xmlns:a16="http://schemas.microsoft.com/office/drawing/2014/main" id="{00000000-0008-0000-3400-0000484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692785</xdr:colOff>
      <xdr:row>2</xdr:row>
      <xdr:rowOff>50800</xdr:rowOff>
    </xdr:to>
    <xdr:sp macro="" textlink="">
      <xdr:nvSpPr>
        <xdr:cNvPr id="346283" name="AutoShape 10">
          <a:hlinkClick xmlns:r="http://schemas.openxmlformats.org/officeDocument/2006/relationships" r:id="rId1"/>
          <a:extLst>
            <a:ext uri="{FF2B5EF4-FFF2-40B4-BE49-F238E27FC236}">
              <a16:creationId xmlns:a16="http://schemas.microsoft.com/office/drawing/2014/main" id="{00000000-0008-0000-3500-0000AB4805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17</xdr:col>
          <xdr:colOff>66675</xdr:colOff>
          <xdr:row>0</xdr:row>
          <xdr:rowOff>85725</xdr:rowOff>
        </xdr:from>
        <xdr:to>
          <xdr:col>19</xdr:col>
          <xdr:colOff>257175</xdr:colOff>
          <xdr:row>1</xdr:row>
          <xdr:rowOff>152400</xdr:rowOff>
        </xdr:to>
        <xdr:sp macro="" textlink="">
          <xdr:nvSpPr>
            <xdr:cNvPr id="346184" name="Check Box 72" hidden="1">
              <a:extLst>
                <a:ext uri="{63B3BB69-23CF-44E3-9099-C40C66FF867C}">
                  <a14:compatExt spid="_x0000_s346184"/>
                </a:ext>
                <a:ext uri="{FF2B5EF4-FFF2-40B4-BE49-F238E27FC236}">
                  <a16:creationId xmlns:a16="http://schemas.microsoft.com/office/drawing/2014/main" id="{00000000-0008-0000-3500-0000484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723900</xdr:colOff>
      <xdr:row>2</xdr:row>
      <xdr:rowOff>50800</xdr:rowOff>
    </xdr:to>
    <xdr:sp macro="" textlink="">
      <xdr:nvSpPr>
        <xdr:cNvPr id="347307" name="AutoShape 8">
          <a:hlinkClick xmlns:r="http://schemas.openxmlformats.org/officeDocument/2006/relationships" r:id="rId1"/>
          <a:extLst>
            <a:ext uri="{FF2B5EF4-FFF2-40B4-BE49-F238E27FC236}">
              <a16:creationId xmlns:a16="http://schemas.microsoft.com/office/drawing/2014/main" id="{00000000-0008-0000-3600-0000AB4C05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19050</xdr:colOff>
          <xdr:row>0</xdr:row>
          <xdr:rowOff>85725</xdr:rowOff>
        </xdr:from>
        <xdr:to>
          <xdr:col>18</xdr:col>
          <xdr:colOff>142875</xdr:colOff>
          <xdr:row>1</xdr:row>
          <xdr:rowOff>76200</xdr:rowOff>
        </xdr:to>
        <xdr:sp macro="" textlink="">
          <xdr:nvSpPr>
            <xdr:cNvPr id="347208" name="Check Box 72" hidden="1">
              <a:extLst>
                <a:ext uri="{63B3BB69-23CF-44E3-9099-C40C66FF867C}">
                  <a14:compatExt spid="_x0000_s347208"/>
                </a:ext>
                <a:ext uri="{FF2B5EF4-FFF2-40B4-BE49-F238E27FC236}">
                  <a16:creationId xmlns:a16="http://schemas.microsoft.com/office/drawing/2014/main" id="{00000000-0008-0000-3600-0000484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6.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133985</xdr:colOff>
      <xdr:row>2</xdr:row>
      <xdr:rowOff>50800</xdr:rowOff>
    </xdr:to>
    <xdr:sp macro="" textlink="">
      <xdr:nvSpPr>
        <xdr:cNvPr id="349355" name="AutoShape 14">
          <a:hlinkClick xmlns:r="http://schemas.openxmlformats.org/officeDocument/2006/relationships" r:id="rId1"/>
          <a:extLst>
            <a:ext uri="{FF2B5EF4-FFF2-40B4-BE49-F238E27FC236}">
              <a16:creationId xmlns:a16="http://schemas.microsoft.com/office/drawing/2014/main" id="{00000000-0008-0000-3800-0000AB5405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0</xdr:colOff>
          <xdr:row>0</xdr:row>
          <xdr:rowOff>76200</xdr:rowOff>
        </xdr:from>
        <xdr:to>
          <xdr:col>21</xdr:col>
          <xdr:colOff>57150</xdr:colOff>
          <xdr:row>1</xdr:row>
          <xdr:rowOff>123825</xdr:rowOff>
        </xdr:to>
        <xdr:sp macro="" textlink="">
          <xdr:nvSpPr>
            <xdr:cNvPr id="349256" name="Check Box 72" hidden="1">
              <a:extLst>
                <a:ext uri="{63B3BB69-23CF-44E3-9099-C40C66FF867C}">
                  <a14:compatExt spid="_x0000_s349256"/>
                </a:ext>
                <a:ext uri="{FF2B5EF4-FFF2-40B4-BE49-F238E27FC236}">
                  <a16:creationId xmlns:a16="http://schemas.microsoft.com/office/drawing/2014/main" id="{00000000-0008-0000-3800-0000485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247015</xdr:colOff>
      <xdr:row>2</xdr:row>
      <xdr:rowOff>50800</xdr:rowOff>
    </xdr:to>
    <xdr:sp macro="" textlink="">
      <xdr:nvSpPr>
        <xdr:cNvPr id="351403" name="AutoShape 8">
          <a:hlinkClick xmlns:r="http://schemas.openxmlformats.org/officeDocument/2006/relationships" r:id="rId1"/>
          <a:extLst>
            <a:ext uri="{FF2B5EF4-FFF2-40B4-BE49-F238E27FC236}">
              <a16:creationId xmlns:a16="http://schemas.microsoft.com/office/drawing/2014/main" id="{00000000-0008-0000-3900-0000AB5C05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19050</xdr:colOff>
          <xdr:row>0</xdr:row>
          <xdr:rowOff>47625</xdr:rowOff>
        </xdr:from>
        <xdr:to>
          <xdr:col>18</xdr:col>
          <xdr:colOff>104775</xdr:colOff>
          <xdr:row>1</xdr:row>
          <xdr:rowOff>114300</xdr:rowOff>
        </xdr:to>
        <xdr:sp macro="" textlink="">
          <xdr:nvSpPr>
            <xdr:cNvPr id="351304" name="Check Box 72" hidden="1">
              <a:extLst>
                <a:ext uri="{63B3BB69-23CF-44E3-9099-C40C66FF867C}">
                  <a14:compatExt spid="_x0000_s351304"/>
                </a:ext>
                <a:ext uri="{FF2B5EF4-FFF2-40B4-BE49-F238E27FC236}">
                  <a16:creationId xmlns:a16="http://schemas.microsoft.com/office/drawing/2014/main" id="{00000000-0008-0000-3900-0000485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8.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648335</xdr:colOff>
      <xdr:row>2</xdr:row>
      <xdr:rowOff>50800</xdr:rowOff>
    </xdr:to>
    <xdr:sp macro="" textlink="">
      <xdr:nvSpPr>
        <xdr:cNvPr id="352427" name="AutoShape 6">
          <a:hlinkClick xmlns:r="http://schemas.openxmlformats.org/officeDocument/2006/relationships" r:id="rId1"/>
          <a:extLst>
            <a:ext uri="{FF2B5EF4-FFF2-40B4-BE49-F238E27FC236}">
              <a16:creationId xmlns:a16="http://schemas.microsoft.com/office/drawing/2014/main" id="{00000000-0008-0000-3A00-0000AB6005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85725</xdr:colOff>
          <xdr:row>0</xdr:row>
          <xdr:rowOff>57150</xdr:rowOff>
        </xdr:from>
        <xdr:to>
          <xdr:col>10</xdr:col>
          <xdr:colOff>85725</xdr:colOff>
          <xdr:row>1</xdr:row>
          <xdr:rowOff>133350</xdr:rowOff>
        </xdr:to>
        <xdr:sp macro="" textlink="">
          <xdr:nvSpPr>
            <xdr:cNvPr id="352328" name="Check Box 72" hidden="1">
              <a:extLst>
                <a:ext uri="{63B3BB69-23CF-44E3-9099-C40C66FF867C}">
                  <a14:compatExt spid="_x0000_s352328"/>
                </a:ext>
                <a:ext uri="{FF2B5EF4-FFF2-40B4-BE49-F238E27FC236}">
                  <a16:creationId xmlns:a16="http://schemas.microsoft.com/office/drawing/2014/main" id="{00000000-0008-0000-3A00-0000486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5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628015</xdr:colOff>
      <xdr:row>2</xdr:row>
      <xdr:rowOff>50800</xdr:rowOff>
    </xdr:to>
    <xdr:sp macro="" textlink="">
      <xdr:nvSpPr>
        <xdr:cNvPr id="304298" name="AutoShape 5">
          <a:hlinkClick xmlns:r="http://schemas.openxmlformats.org/officeDocument/2006/relationships" r:id="rId1"/>
          <a:extLst>
            <a:ext uri="{FF2B5EF4-FFF2-40B4-BE49-F238E27FC236}">
              <a16:creationId xmlns:a16="http://schemas.microsoft.com/office/drawing/2014/main" id="{00000000-0008-0000-3B00-0000AAA40400}"/>
            </a:ext>
          </a:extLst>
        </xdr:cNvPr>
        <xdr:cNvSpPr/>
      </xdr:nvSpPr>
      <xdr:spPr>
        <a:xfrm>
          <a:off x="107950" y="95250"/>
          <a:ext cx="1167765" cy="536575"/>
        </a:xfrm>
        <a:prstGeom prst="leftArrow">
          <a:avLst>
            <a:gd name="adj1" fmla="val 50000"/>
            <a:gd name="adj2" fmla="val 54055"/>
          </a:avLst>
        </a:prstGeom>
        <a:solidFill>
          <a:srgbClr val="993300">
            <a:alpha val="100000"/>
          </a:srgbClr>
        </a:solidFill>
        <a:ln w="9525">
          <a:noFill/>
        </a:ln>
      </xdr:spPr>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419735</xdr:colOff>
      <xdr:row>2</xdr:row>
      <xdr:rowOff>50800</xdr:rowOff>
    </xdr:to>
    <xdr:sp macro="" textlink="">
      <xdr:nvSpPr>
        <xdr:cNvPr id="110148" name="AutoShape 6">
          <a:hlinkClick xmlns:r="http://schemas.openxmlformats.org/officeDocument/2006/relationships" r:id="rId1"/>
          <a:extLst>
            <a:ext uri="{FF2B5EF4-FFF2-40B4-BE49-F238E27FC236}">
              <a16:creationId xmlns:a16="http://schemas.microsoft.com/office/drawing/2014/main" id="{00000000-0008-0000-0500-000044AE01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353451" name="AutoShape 8">
          <a:hlinkClick xmlns:r="http://schemas.openxmlformats.org/officeDocument/2006/relationships" r:id="rId1"/>
          <a:extLst>
            <a:ext uri="{FF2B5EF4-FFF2-40B4-BE49-F238E27FC236}">
              <a16:creationId xmlns:a16="http://schemas.microsoft.com/office/drawing/2014/main" id="{00000000-0008-0000-3C00-0000AB6405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114300</xdr:colOff>
          <xdr:row>0</xdr:row>
          <xdr:rowOff>38100</xdr:rowOff>
        </xdr:from>
        <xdr:to>
          <xdr:col>15</xdr:col>
          <xdr:colOff>38100</xdr:colOff>
          <xdr:row>0</xdr:row>
          <xdr:rowOff>361950</xdr:rowOff>
        </xdr:to>
        <xdr:sp macro="" textlink="">
          <xdr:nvSpPr>
            <xdr:cNvPr id="353352" name="Check Box 72" hidden="1">
              <a:extLst>
                <a:ext uri="{63B3BB69-23CF-44E3-9099-C40C66FF867C}">
                  <a14:compatExt spid="_x0000_s353352"/>
                </a:ext>
                <a:ext uri="{FF2B5EF4-FFF2-40B4-BE49-F238E27FC236}">
                  <a16:creationId xmlns:a16="http://schemas.microsoft.com/office/drawing/2014/main" id="{00000000-0008-0000-3C00-0000486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698500</xdr:colOff>
      <xdr:row>2</xdr:row>
      <xdr:rowOff>50800</xdr:rowOff>
    </xdr:to>
    <xdr:sp macro="" textlink="">
      <xdr:nvSpPr>
        <xdr:cNvPr id="302269" name="AutoShape 5">
          <a:hlinkClick xmlns:r="http://schemas.openxmlformats.org/officeDocument/2006/relationships" r:id="rId1"/>
          <a:extLst>
            <a:ext uri="{FF2B5EF4-FFF2-40B4-BE49-F238E27FC236}">
              <a16:creationId xmlns:a16="http://schemas.microsoft.com/office/drawing/2014/main" id="{00000000-0008-0000-3D00-0000BD9C0400}"/>
            </a:ext>
          </a:extLst>
        </xdr:cNvPr>
        <xdr:cNvSpPr/>
      </xdr:nvSpPr>
      <xdr:spPr>
        <a:xfrm>
          <a:off x="10160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18</xdr:col>
          <xdr:colOff>123825</xdr:colOff>
          <xdr:row>0</xdr:row>
          <xdr:rowOff>76200</xdr:rowOff>
        </xdr:from>
        <xdr:to>
          <xdr:col>20</xdr:col>
          <xdr:colOff>66675</xdr:colOff>
          <xdr:row>1</xdr:row>
          <xdr:rowOff>104775</xdr:rowOff>
        </xdr:to>
        <xdr:sp macro="" textlink="">
          <xdr:nvSpPr>
            <xdr:cNvPr id="302170" name="Check Box 49242" hidden="1">
              <a:extLst>
                <a:ext uri="{63B3BB69-23CF-44E3-9099-C40C66FF867C}">
                  <a14:compatExt spid="_x0000_s302170"/>
                </a:ext>
                <a:ext uri="{FF2B5EF4-FFF2-40B4-BE49-F238E27FC236}">
                  <a16:creationId xmlns:a16="http://schemas.microsoft.com/office/drawing/2014/main" id="{00000000-0008-0000-3D00-00005A9C04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762635</xdr:colOff>
      <xdr:row>2</xdr:row>
      <xdr:rowOff>50800</xdr:rowOff>
    </xdr:to>
    <xdr:sp macro="" textlink="">
      <xdr:nvSpPr>
        <xdr:cNvPr id="354475" name="AutoShape 4">
          <a:hlinkClick xmlns:r="http://schemas.openxmlformats.org/officeDocument/2006/relationships" r:id="rId1"/>
          <a:extLst>
            <a:ext uri="{FF2B5EF4-FFF2-40B4-BE49-F238E27FC236}">
              <a16:creationId xmlns:a16="http://schemas.microsoft.com/office/drawing/2014/main" id="{00000000-0008-0000-3E00-0000AB6805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104775</xdr:colOff>
          <xdr:row>0</xdr:row>
          <xdr:rowOff>76200</xdr:rowOff>
        </xdr:from>
        <xdr:to>
          <xdr:col>15</xdr:col>
          <xdr:colOff>295275</xdr:colOff>
          <xdr:row>1</xdr:row>
          <xdr:rowOff>152400</xdr:rowOff>
        </xdr:to>
        <xdr:sp macro="" textlink="">
          <xdr:nvSpPr>
            <xdr:cNvPr id="354376" name="Check Box 72" hidden="1">
              <a:extLst>
                <a:ext uri="{63B3BB69-23CF-44E3-9099-C40C66FF867C}">
                  <a14:compatExt spid="_x0000_s354376"/>
                </a:ext>
                <a:ext uri="{FF2B5EF4-FFF2-40B4-BE49-F238E27FC236}">
                  <a16:creationId xmlns:a16="http://schemas.microsoft.com/office/drawing/2014/main" id="{00000000-0008-0000-3E00-0000486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729615</xdr:colOff>
      <xdr:row>2</xdr:row>
      <xdr:rowOff>50800</xdr:rowOff>
    </xdr:to>
    <xdr:sp macro="" textlink="">
      <xdr:nvSpPr>
        <xdr:cNvPr id="355499" name="AutoShape 11">
          <a:hlinkClick xmlns:r="http://schemas.openxmlformats.org/officeDocument/2006/relationships" r:id="rId1"/>
          <a:extLst>
            <a:ext uri="{FF2B5EF4-FFF2-40B4-BE49-F238E27FC236}">
              <a16:creationId xmlns:a16="http://schemas.microsoft.com/office/drawing/2014/main" id="{00000000-0008-0000-3F00-0000AB6C05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133350</xdr:colOff>
          <xdr:row>0</xdr:row>
          <xdr:rowOff>38100</xdr:rowOff>
        </xdr:from>
        <xdr:to>
          <xdr:col>16</xdr:col>
          <xdr:colOff>38100</xdr:colOff>
          <xdr:row>1</xdr:row>
          <xdr:rowOff>142875</xdr:rowOff>
        </xdr:to>
        <xdr:sp macro="" textlink="">
          <xdr:nvSpPr>
            <xdr:cNvPr id="355400" name="Check Box 72" hidden="1">
              <a:extLst>
                <a:ext uri="{63B3BB69-23CF-44E3-9099-C40C66FF867C}">
                  <a14:compatExt spid="_x0000_s355400"/>
                </a:ext>
                <a:ext uri="{FF2B5EF4-FFF2-40B4-BE49-F238E27FC236}">
                  <a16:creationId xmlns:a16="http://schemas.microsoft.com/office/drawing/2014/main" id="{00000000-0008-0000-3F00-0000486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0</xdr:colOff>
      <xdr:row>2</xdr:row>
      <xdr:rowOff>50800</xdr:rowOff>
    </xdr:to>
    <xdr:sp macro="" textlink="">
      <xdr:nvSpPr>
        <xdr:cNvPr id="356523" name="AutoShape 4">
          <a:hlinkClick xmlns:r="http://schemas.openxmlformats.org/officeDocument/2006/relationships" r:id="rId1"/>
          <a:extLst>
            <a:ext uri="{FF2B5EF4-FFF2-40B4-BE49-F238E27FC236}">
              <a16:creationId xmlns:a16="http://schemas.microsoft.com/office/drawing/2014/main" id="{00000000-0008-0000-4000-0000AB700500}"/>
            </a:ext>
          </a:extLst>
        </xdr:cNvPr>
        <xdr:cNvSpPr/>
      </xdr:nvSpPr>
      <xdr:spPr>
        <a:xfrm>
          <a:off x="107950" y="95250"/>
          <a:ext cx="844550" cy="536575"/>
        </a:xfrm>
        <a:prstGeom prst="leftArrow">
          <a:avLst>
            <a:gd name="adj1" fmla="val 50000"/>
            <a:gd name="adj2" fmla="val 3909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15</xdr:col>
          <xdr:colOff>85725</xdr:colOff>
          <xdr:row>0</xdr:row>
          <xdr:rowOff>76200</xdr:rowOff>
        </xdr:from>
        <xdr:to>
          <xdr:col>17</xdr:col>
          <xdr:colOff>123825</xdr:colOff>
          <xdr:row>1</xdr:row>
          <xdr:rowOff>114300</xdr:rowOff>
        </xdr:to>
        <xdr:sp macro="" textlink="">
          <xdr:nvSpPr>
            <xdr:cNvPr id="356424" name="Check Box 72" hidden="1">
              <a:extLst>
                <a:ext uri="{63B3BB69-23CF-44E3-9099-C40C66FF867C}">
                  <a14:compatExt spid="_x0000_s356424"/>
                </a:ext>
                <a:ext uri="{FF2B5EF4-FFF2-40B4-BE49-F238E27FC236}">
                  <a16:creationId xmlns:a16="http://schemas.microsoft.com/office/drawing/2014/main" id="{00000000-0008-0000-4000-0000487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5.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2</xdr:col>
      <xdr:colOff>126365</xdr:colOff>
      <xdr:row>2</xdr:row>
      <xdr:rowOff>50800</xdr:rowOff>
    </xdr:to>
    <xdr:sp macro="" textlink="">
      <xdr:nvSpPr>
        <xdr:cNvPr id="357547" name="AutoShape 12">
          <a:hlinkClick xmlns:r="http://schemas.openxmlformats.org/officeDocument/2006/relationships" r:id="rId1"/>
          <a:extLst>
            <a:ext uri="{FF2B5EF4-FFF2-40B4-BE49-F238E27FC236}">
              <a16:creationId xmlns:a16="http://schemas.microsoft.com/office/drawing/2014/main" id="{00000000-0008-0000-4100-0000AB7405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19</xdr:col>
          <xdr:colOff>85725</xdr:colOff>
          <xdr:row>0</xdr:row>
          <xdr:rowOff>76200</xdr:rowOff>
        </xdr:from>
        <xdr:to>
          <xdr:col>21</xdr:col>
          <xdr:colOff>66675</xdr:colOff>
          <xdr:row>1</xdr:row>
          <xdr:rowOff>66675</xdr:rowOff>
        </xdr:to>
        <xdr:sp macro="" textlink="">
          <xdr:nvSpPr>
            <xdr:cNvPr id="357448" name="Check Box 72" hidden="1">
              <a:extLst>
                <a:ext uri="{63B3BB69-23CF-44E3-9099-C40C66FF867C}">
                  <a14:compatExt spid="_x0000_s357448"/>
                </a:ext>
                <a:ext uri="{FF2B5EF4-FFF2-40B4-BE49-F238E27FC236}">
                  <a16:creationId xmlns:a16="http://schemas.microsoft.com/office/drawing/2014/main" id="{00000000-0008-0000-4100-0000487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386080</xdr:colOff>
      <xdr:row>2</xdr:row>
      <xdr:rowOff>50800</xdr:rowOff>
    </xdr:to>
    <xdr:sp macro="" textlink="">
      <xdr:nvSpPr>
        <xdr:cNvPr id="358570" name="AutoShape 6">
          <a:hlinkClick xmlns:r="http://schemas.openxmlformats.org/officeDocument/2006/relationships" r:id="rId1"/>
          <a:extLst>
            <a:ext uri="{FF2B5EF4-FFF2-40B4-BE49-F238E27FC236}">
              <a16:creationId xmlns:a16="http://schemas.microsoft.com/office/drawing/2014/main" id="{00000000-0008-0000-4200-0000AA780500}"/>
            </a:ext>
          </a:extLst>
        </xdr:cNvPr>
        <xdr:cNvSpPr/>
      </xdr:nvSpPr>
      <xdr:spPr>
        <a:xfrm>
          <a:off x="107950" y="95250"/>
          <a:ext cx="925830" cy="536575"/>
        </a:xfrm>
        <a:prstGeom prst="leftArrow">
          <a:avLst>
            <a:gd name="adj1" fmla="val 50000"/>
            <a:gd name="adj2" fmla="val 42856"/>
          </a:avLst>
        </a:prstGeom>
        <a:solidFill>
          <a:srgbClr val="993300">
            <a:alpha val="100000"/>
          </a:srgbClr>
        </a:solidFill>
        <a:ln w="9525">
          <a:noFill/>
        </a:ln>
      </xdr:spPr>
    </xdr:sp>
    <xdr:clientData/>
  </xdr:twoCellAnchor>
</xdr:wsDr>
</file>

<file path=xl/drawings/drawing6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2</xdr:col>
      <xdr:colOff>196850</xdr:colOff>
      <xdr:row>2</xdr:row>
      <xdr:rowOff>50800</xdr:rowOff>
    </xdr:to>
    <xdr:sp macro="" textlink="">
      <xdr:nvSpPr>
        <xdr:cNvPr id="359595" name="AutoShape 8">
          <a:hlinkClick xmlns:r="http://schemas.openxmlformats.org/officeDocument/2006/relationships" r:id="rId1"/>
          <a:extLst>
            <a:ext uri="{FF2B5EF4-FFF2-40B4-BE49-F238E27FC236}">
              <a16:creationId xmlns:a16="http://schemas.microsoft.com/office/drawing/2014/main" id="{00000000-0008-0000-4300-0000AB7C0500}"/>
            </a:ext>
          </a:extLst>
        </xdr:cNvPr>
        <xdr:cNvSpPr/>
      </xdr:nvSpPr>
      <xdr:spPr>
        <a:xfrm>
          <a:off x="107950" y="95250"/>
          <a:ext cx="952500" cy="536575"/>
        </a:xfrm>
        <a:prstGeom prst="leftArrow">
          <a:avLst>
            <a:gd name="adj1" fmla="val 50000"/>
            <a:gd name="adj2" fmla="val 44091"/>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47625</xdr:colOff>
          <xdr:row>0</xdr:row>
          <xdr:rowOff>85725</xdr:rowOff>
        </xdr:from>
        <xdr:to>
          <xdr:col>18</xdr:col>
          <xdr:colOff>190500</xdr:colOff>
          <xdr:row>1</xdr:row>
          <xdr:rowOff>152400</xdr:rowOff>
        </xdr:to>
        <xdr:sp macro="" textlink="">
          <xdr:nvSpPr>
            <xdr:cNvPr id="359496" name="Check Box 72" hidden="1">
              <a:extLst>
                <a:ext uri="{63B3BB69-23CF-44E3-9099-C40C66FF867C}">
                  <a14:compatExt spid="_x0000_s359496"/>
                </a:ext>
                <a:ext uri="{FF2B5EF4-FFF2-40B4-BE49-F238E27FC236}">
                  <a16:creationId xmlns:a16="http://schemas.microsoft.com/office/drawing/2014/main" id="{00000000-0008-0000-4300-0000487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8.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762000</xdr:colOff>
      <xdr:row>2</xdr:row>
      <xdr:rowOff>50800</xdr:rowOff>
    </xdr:to>
    <xdr:sp macro="" textlink="">
      <xdr:nvSpPr>
        <xdr:cNvPr id="360619" name="AutoShape 8">
          <a:hlinkClick xmlns:r="http://schemas.openxmlformats.org/officeDocument/2006/relationships" r:id="rId1"/>
          <a:extLst>
            <a:ext uri="{FF2B5EF4-FFF2-40B4-BE49-F238E27FC236}">
              <a16:creationId xmlns:a16="http://schemas.microsoft.com/office/drawing/2014/main" id="{00000000-0008-0000-4400-0000AB8005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0</xdr:colOff>
          <xdr:row>0</xdr:row>
          <xdr:rowOff>76200</xdr:rowOff>
        </xdr:from>
        <xdr:to>
          <xdr:col>16</xdr:col>
          <xdr:colOff>19050</xdr:colOff>
          <xdr:row>1</xdr:row>
          <xdr:rowOff>123825</xdr:rowOff>
        </xdr:to>
        <xdr:sp macro="" textlink="">
          <xdr:nvSpPr>
            <xdr:cNvPr id="360520" name="Check Box 72" hidden="1">
              <a:extLst>
                <a:ext uri="{63B3BB69-23CF-44E3-9099-C40C66FF867C}">
                  <a14:compatExt spid="_x0000_s360520"/>
                </a:ext>
                <a:ext uri="{FF2B5EF4-FFF2-40B4-BE49-F238E27FC236}">
                  <a16:creationId xmlns:a16="http://schemas.microsoft.com/office/drawing/2014/main" id="{00000000-0008-0000-4400-0000488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6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629285</xdr:colOff>
      <xdr:row>2</xdr:row>
      <xdr:rowOff>50800</xdr:rowOff>
    </xdr:to>
    <xdr:sp macro="" textlink="">
      <xdr:nvSpPr>
        <xdr:cNvPr id="361643" name="AutoShape 6">
          <a:hlinkClick xmlns:r="http://schemas.openxmlformats.org/officeDocument/2006/relationships" r:id="rId1"/>
          <a:extLst>
            <a:ext uri="{FF2B5EF4-FFF2-40B4-BE49-F238E27FC236}">
              <a16:creationId xmlns:a16="http://schemas.microsoft.com/office/drawing/2014/main" id="{00000000-0008-0000-4500-0000AB8405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142875</xdr:colOff>
          <xdr:row>0</xdr:row>
          <xdr:rowOff>104775</xdr:rowOff>
        </xdr:from>
        <xdr:to>
          <xdr:col>13</xdr:col>
          <xdr:colOff>533400</xdr:colOff>
          <xdr:row>2</xdr:row>
          <xdr:rowOff>47625</xdr:rowOff>
        </xdr:to>
        <xdr:sp macro="" textlink="">
          <xdr:nvSpPr>
            <xdr:cNvPr id="361544" name="Check Box 72" hidden="1">
              <a:extLst>
                <a:ext uri="{63B3BB69-23CF-44E3-9099-C40C66FF867C}">
                  <a14:compatExt spid="_x0000_s361544"/>
                </a:ext>
                <a:ext uri="{FF2B5EF4-FFF2-40B4-BE49-F238E27FC236}">
                  <a16:creationId xmlns:a16="http://schemas.microsoft.com/office/drawing/2014/main" id="{00000000-0008-0000-4500-0000488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2636" name="AutoShape 10">
          <a:hlinkClick xmlns:r="http://schemas.openxmlformats.org/officeDocument/2006/relationships" r:id="rId1"/>
          <a:extLst>
            <a:ext uri="{FF2B5EF4-FFF2-40B4-BE49-F238E27FC236}">
              <a16:creationId xmlns:a16="http://schemas.microsoft.com/office/drawing/2014/main" id="{00000000-0008-0000-0600-00004C0A00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85725</xdr:colOff>
          <xdr:row>0</xdr:row>
          <xdr:rowOff>85725</xdr:rowOff>
        </xdr:from>
        <xdr:to>
          <xdr:col>12</xdr:col>
          <xdr:colOff>314325</xdr:colOff>
          <xdr:row>1</xdr:row>
          <xdr:rowOff>9525</xdr:rowOff>
        </xdr:to>
        <xdr:sp macro="" textlink="">
          <xdr:nvSpPr>
            <xdr:cNvPr id="2533" name="Check Box 485" hidden="1">
              <a:extLst>
                <a:ext uri="{63B3BB69-23CF-44E3-9099-C40C66FF867C}">
                  <a14:compatExt spid="_x0000_s2533"/>
                </a:ext>
                <a:ext uri="{FF2B5EF4-FFF2-40B4-BE49-F238E27FC236}">
                  <a16:creationId xmlns:a16="http://schemas.microsoft.com/office/drawing/2014/main" id="{00000000-0008-0000-0600-0000E509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539115</xdr:colOff>
      <xdr:row>2</xdr:row>
      <xdr:rowOff>50800</xdr:rowOff>
    </xdr:to>
    <xdr:sp macro="" textlink="">
      <xdr:nvSpPr>
        <xdr:cNvPr id="362667" name="AutoShape 5">
          <a:hlinkClick xmlns:r="http://schemas.openxmlformats.org/officeDocument/2006/relationships" r:id="rId1"/>
          <a:extLst>
            <a:ext uri="{FF2B5EF4-FFF2-40B4-BE49-F238E27FC236}">
              <a16:creationId xmlns:a16="http://schemas.microsoft.com/office/drawing/2014/main" id="{00000000-0008-0000-4600-0000AB880500}"/>
            </a:ext>
          </a:extLst>
        </xdr:cNvPr>
        <xdr:cNvSpPr/>
      </xdr:nvSpPr>
      <xdr:spPr>
        <a:xfrm>
          <a:off x="107950" y="95250"/>
          <a:ext cx="945515" cy="536575"/>
        </a:xfrm>
        <a:prstGeom prst="leftArrow">
          <a:avLst>
            <a:gd name="adj1" fmla="val 50000"/>
            <a:gd name="adj2" fmla="val 4376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0</xdr:row>
          <xdr:rowOff>76200</xdr:rowOff>
        </xdr:from>
        <xdr:to>
          <xdr:col>10</xdr:col>
          <xdr:colOff>152400</xdr:colOff>
          <xdr:row>1</xdr:row>
          <xdr:rowOff>66675</xdr:rowOff>
        </xdr:to>
        <xdr:sp macro="" textlink="">
          <xdr:nvSpPr>
            <xdr:cNvPr id="362568" name="Check Box 72" hidden="1">
              <a:extLst>
                <a:ext uri="{63B3BB69-23CF-44E3-9099-C40C66FF867C}">
                  <a14:compatExt spid="_x0000_s362568"/>
                </a:ext>
                <a:ext uri="{FF2B5EF4-FFF2-40B4-BE49-F238E27FC236}">
                  <a16:creationId xmlns:a16="http://schemas.microsoft.com/office/drawing/2014/main" id="{00000000-0008-0000-4600-0000488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1.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551180</xdr:colOff>
      <xdr:row>2</xdr:row>
      <xdr:rowOff>50800</xdr:rowOff>
    </xdr:to>
    <xdr:sp macro="" textlink="">
      <xdr:nvSpPr>
        <xdr:cNvPr id="363691" name="AutoShape 5">
          <a:hlinkClick xmlns:r="http://schemas.openxmlformats.org/officeDocument/2006/relationships" r:id="rId1"/>
          <a:extLst>
            <a:ext uri="{FF2B5EF4-FFF2-40B4-BE49-F238E27FC236}">
              <a16:creationId xmlns:a16="http://schemas.microsoft.com/office/drawing/2014/main" id="{00000000-0008-0000-4700-0000AB8C0500}"/>
            </a:ext>
          </a:extLst>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133350</xdr:colOff>
          <xdr:row>0</xdr:row>
          <xdr:rowOff>47625</xdr:rowOff>
        </xdr:from>
        <xdr:to>
          <xdr:col>10</xdr:col>
          <xdr:colOff>38100</xdr:colOff>
          <xdr:row>1</xdr:row>
          <xdr:rowOff>47625</xdr:rowOff>
        </xdr:to>
        <xdr:sp macro="" textlink="">
          <xdr:nvSpPr>
            <xdr:cNvPr id="363592" name="Check Box 72" hidden="1">
              <a:extLst>
                <a:ext uri="{63B3BB69-23CF-44E3-9099-C40C66FF867C}">
                  <a14:compatExt spid="_x0000_s363592"/>
                </a:ext>
                <a:ext uri="{FF2B5EF4-FFF2-40B4-BE49-F238E27FC236}">
                  <a16:creationId xmlns:a16="http://schemas.microsoft.com/office/drawing/2014/main" id="{00000000-0008-0000-4700-0000488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2.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680085</xdr:colOff>
      <xdr:row>2</xdr:row>
      <xdr:rowOff>50800</xdr:rowOff>
    </xdr:to>
    <xdr:sp macro="" textlink="">
      <xdr:nvSpPr>
        <xdr:cNvPr id="364715" name="AutoShape 6">
          <a:hlinkClick xmlns:r="http://schemas.openxmlformats.org/officeDocument/2006/relationships" r:id="rId1"/>
          <a:extLst>
            <a:ext uri="{FF2B5EF4-FFF2-40B4-BE49-F238E27FC236}">
              <a16:creationId xmlns:a16="http://schemas.microsoft.com/office/drawing/2014/main" id="{00000000-0008-0000-4800-0000AB900500}"/>
            </a:ext>
          </a:extLst>
        </xdr:cNvPr>
        <xdr:cNvSpPr/>
      </xdr:nvSpPr>
      <xdr:spPr>
        <a:xfrm>
          <a:off x="101600" y="95250"/>
          <a:ext cx="965835" cy="536575"/>
        </a:xfrm>
        <a:prstGeom prst="leftArrow">
          <a:avLst>
            <a:gd name="adj1" fmla="val 50000"/>
            <a:gd name="adj2" fmla="val 4497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104775</xdr:colOff>
          <xdr:row>0</xdr:row>
          <xdr:rowOff>38100</xdr:rowOff>
        </xdr:from>
        <xdr:to>
          <xdr:col>12</xdr:col>
          <xdr:colOff>771525</xdr:colOff>
          <xdr:row>1</xdr:row>
          <xdr:rowOff>19050</xdr:rowOff>
        </xdr:to>
        <xdr:sp macro="" textlink="">
          <xdr:nvSpPr>
            <xdr:cNvPr id="364616" name="Check Box 72" hidden="1">
              <a:extLst>
                <a:ext uri="{63B3BB69-23CF-44E3-9099-C40C66FF867C}">
                  <a14:compatExt spid="_x0000_s364616"/>
                </a:ext>
                <a:ext uri="{FF2B5EF4-FFF2-40B4-BE49-F238E27FC236}">
                  <a16:creationId xmlns:a16="http://schemas.microsoft.com/office/drawing/2014/main" id="{00000000-0008-0000-4800-0000489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425450</xdr:colOff>
      <xdr:row>2</xdr:row>
      <xdr:rowOff>50800</xdr:rowOff>
    </xdr:to>
    <xdr:sp macro="" textlink="">
      <xdr:nvSpPr>
        <xdr:cNvPr id="365739" name="AutoShape 4">
          <a:hlinkClick xmlns:r="http://schemas.openxmlformats.org/officeDocument/2006/relationships" r:id="rId1"/>
          <a:extLst>
            <a:ext uri="{FF2B5EF4-FFF2-40B4-BE49-F238E27FC236}">
              <a16:creationId xmlns:a16="http://schemas.microsoft.com/office/drawing/2014/main" id="{00000000-0008-0000-4900-0000AB940500}"/>
            </a:ext>
          </a:extLst>
        </xdr:cNvPr>
        <xdr:cNvSpPr/>
      </xdr:nvSpPr>
      <xdr:spPr>
        <a:xfrm>
          <a:off x="107950" y="95250"/>
          <a:ext cx="831850" cy="536575"/>
        </a:xfrm>
        <a:prstGeom prst="leftArrow">
          <a:avLst>
            <a:gd name="adj1" fmla="val 50000"/>
            <a:gd name="adj2" fmla="val 3850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38100</xdr:colOff>
          <xdr:row>0</xdr:row>
          <xdr:rowOff>66675</xdr:rowOff>
        </xdr:from>
        <xdr:to>
          <xdr:col>10</xdr:col>
          <xdr:colOff>561975</xdr:colOff>
          <xdr:row>0</xdr:row>
          <xdr:rowOff>361950</xdr:rowOff>
        </xdr:to>
        <xdr:sp macro="" textlink="">
          <xdr:nvSpPr>
            <xdr:cNvPr id="365640" name="Check Box 72" hidden="1">
              <a:extLst>
                <a:ext uri="{63B3BB69-23CF-44E3-9099-C40C66FF867C}">
                  <a14:compatExt spid="_x0000_s365640"/>
                </a:ext>
                <a:ext uri="{FF2B5EF4-FFF2-40B4-BE49-F238E27FC236}">
                  <a16:creationId xmlns:a16="http://schemas.microsoft.com/office/drawing/2014/main" id="{00000000-0008-0000-4900-0000489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4.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476250</xdr:colOff>
      <xdr:row>2</xdr:row>
      <xdr:rowOff>50800</xdr:rowOff>
    </xdr:to>
    <xdr:sp macro="" textlink="">
      <xdr:nvSpPr>
        <xdr:cNvPr id="366763" name="AutoShape 4">
          <a:hlinkClick xmlns:r="http://schemas.openxmlformats.org/officeDocument/2006/relationships" r:id="rId1"/>
          <a:extLst>
            <a:ext uri="{FF2B5EF4-FFF2-40B4-BE49-F238E27FC236}">
              <a16:creationId xmlns:a16="http://schemas.microsoft.com/office/drawing/2014/main" id="{00000000-0008-0000-4A00-0000AB980500}"/>
            </a:ext>
          </a:extLst>
        </xdr:cNvPr>
        <xdr:cNvSpPr/>
      </xdr:nvSpPr>
      <xdr:spPr>
        <a:xfrm>
          <a:off x="107950" y="95250"/>
          <a:ext cx="882650" cy="536575"/>
        </a:xfrm>
        <a:prstGeom prst="leftArrow">
          <a:avLst>
            <a:gd name="adj1" fmla="val 50000"/>
            <a:gd name="adj2" fmla="val 40857"/>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104775</xdr:colOff>
          <xdr:row>0</xdr:row>
          <xdr:rowOff>57150</xdr:rowOff>
        </xdr:from>
        <xdr:to>
          <xdr:col>18</xdr:col>
          <xdr:colOff>495300</xdr:colOff>
          <xdr:row>1</xdr:row>
          <xdr:rowOff>19050</xdr:rowOff>
        </xdr:to>
        <xdr:sp macro="" textlink="">
          <xdr:nvSpPr>
            <xdr:cNvPr id="366664" name="Check Box 72" hidden="1">
              <a:extLst>
                <a:ext uri="{63B3BB69-23CF-44E3-9099-C40C66FF867C}">
                  <a14:compatExt spid="_x0000_s366664"/>
                </a:ext>
                <a:ext uri="{FF2B5EF4-FFF2-40B4-BE49-F238E27FC236}">
                  <a16:creationId xmlns:a16="http://schemas.microsoft.com/office/drawing/2014/main" id="{00000000-0008-0000-4A00-0000489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424815</xdr:colOff>
      <xdr:row>2</xdr:row>
      <xdr:rowOff>50800</xdr:rowOff>
    </xdr:to>
    <xdr:sp macro="" textlink="">
      <xdr:nvSpPr>
        <xdr:cNvPr id="367786" name="AutoShape 16">
          <a:hlinkClick xmlns:r="http://schemas.openxmlformats.org/officeDocument/2006/relationships" r:id="rId1"/>
          <a:extLst>
            <a:ext uri="{FF2B5EF4-FFF2-40B4-BE49-F238E27FC236}">
              <a16:creationId xmlns:a16="http://schemas.microsoft.com/office/drawing/2014/main" id="{00000000-0008-0000-4B00-0000AA9C0500}"/>
            </a:ext>
          </a:extLst>
        </xdr:cNvPr>
        <xdr:cNvSpPr/>
      </xdr:nvSpPr>
      <xdr:spPr>
        <a:xfrm>
          <a:off x="107950" y="95250"/>
          <a:ext cx="964565" cy="536575"/>
        </a:xfrm>
        <a:prstGeom prst="leftArrow">
          <a:avLst>
            <a:gd name="adj1" fmla="val 50000"/>
            <a:gd name="adj2" fmla="val 44649"/>
          </a:avLst>
        </a:prstGeom>
        <a:solidFill>
          <a:srgbClr val="993300">
            <a:alpha val="100000"/>
          </a:srgbClr>
        </a:solidFill>
        <a:ln w="9525">
          <a:noFill/>
        </a:ln>
      </xdr:spPr>
    </xdr:sp>
    <xdr:clientData/>
  </xdr:twoCellAnchor>
</xdr:wsDr>
</file>

<file path=xl/drawings/drawing7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368811" name="AutoShape 9">
          <a:hlinkClick xmlns:r="http://schemas.openxmlformats.org/officeDocument/2006/relationships" r:id="rId1"/>
          <a:extLst>
            <a:ext uri="{FF2B5EF4-FFF2-40B4-BE49-F238E27FC236}">
              <a16:creationId xmlns:a16="http://schemas.microsoft.com/office/drawing/2014/main" id="{00000000-0008-0000-4C00-0000ABA005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85725</xdr:colOff>
          <xdr:row>0</xdr:row>
          <xdr:rowOff>76200</xdr:rowOff>
        </xdr:from>
        <xdr:to>
          <xdr:col>12</xdr:col>
          <xdr:colOff>581025</xdr:colOff>
          <xdr:row>1</xdr:row>
          <xdr:rowOff>123825</xdr:rowOff>
        </xdr:to>
        <xdr:sp macro="" textlink="">
          <xdr:nvSpPr>
            <xdr:cNvPr id="368712" name="Check Box 72" hidden="1">
              <a:extLst>
                <a:ext uri="{63B3BB69-23CF-44E3-9099-C40C66FF867C}">
                  <a14:compatExt spid="_x0000_s368712"/>
                </a:ext>
                <a:ext uri="{FF2B5EF4-FFF2-40B4-BE49-F238E27FC236}">
                  <a16:creationId xmlns:a16="http://schemas.microsoft.com/office/drawing/2014/main" id="{00000000-0008-0000-4C00-000048A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7.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627380</xdr:colOff>
      <xdr:row>2</xdr:row>
      <xdr:rowOff>50800</xdr:rowOff>
    </xdr:to>
    <xdr:sp macro="" textlink="">
      <xdr:nvSpPr>
        <xdr:cNvPr id="369835" name="AutoShape 7">
          <a:hlinkClick xmlns:r="http://schemas.openxmlformats.org/officeDocument/2006/relationships" r:id="rId1"/>
          <a:extLst>
            <a:ext uri="{FF2B5EF4-FFF2-40B4-BE49-F238E27FC236}">
              <a16:creationId xmlns:a16="http://schemas.microsoft.com/office/drawing/2014/main" id="{00000000-0008-0000-4D00-0000ABA40500}"/>
            </a:ext>
          </a:extLst>
        </xdr:cNvPr>
        <xdr:cNvSpPr/>
      </xdr:nvSpPr>
      <xdr:spPr>
        <a:xfrm>
          <a:off x="10795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133350</xdr:colOff>
          <xdr:row>0</xdr:row>
          <xdr:rowOff>38100</xdr:rowOff>
        </xdr:from>
        <xdr:to>
          <xdr:col>9</xdr:col>
          <xdr:colOff>447675</xdr:colOff>
          <xdr:row>2</xdr:row>
          <xdr:rowOff>104775</xdr:rowOff>
        </xdr:to>
        <xdr:sp macro="" textlink="">
          <xdr:nvSpPr>
            <xdr:cNvPr id="369736" name="Check Box 72" hidden="1">
              <a:extLst>
                <a:ext uri="{63B3BB69-23CF-44E3-9099-C40C66FF867C}">
                  <a14:compatExt spid="_x0000_s369736"/>
                </a:ext>
                <a:ext uri="{FF2B5EF4-FFF2-40B4-BE49-F238E27FC236}">
                  <a16:creationId xmlns:a16="http://schemas.microsoft.com/office/drawing/2014/main" id="{00000000-0008-0000-4D00-000048A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8.xml><?xml version="1.0" encoding="utf-8"?>
<xdr:wsDr xmlns:xdr="http://schemas.openxmlformats.org/drawingml/2006/spreadsheetDrawing" xmlns:a="http://schemas.openxmlformats.org/drawingml/2006/main">
  <xdr:twoCellAnchor>
    <xdr:from>
      <xdr:col>0</xdr:col>
      <xdr:colOff>101600</xdr:colOff>
      <xdr:row>0</xdr:row>
      <xdr:rowOff>100965</xdr:rowOff>
    </xdr:from>
    <xdr:to>
      <xdr:col>1</xdr:col>
      <xdr:colOff>729615</xdr:colOff>
      <xdr:row>2</xdr:row>
      <xdr:rowOff>63500</xdr:rowOff>
    </xdr:to>
    <xdr:sp macro="" textlink="">
      <xdr:nvSpPr>
        <xdr:cNvPr id="370859" name="AutoShape 8">
          <a:hlinkClick xmlns:r="http://schemas.openxmlformats.org/officeDocument/2006/relationships" r:id="rId1"/>
          <a:extLst>
            <a:ext uri="{FF2B5EF4-FFF2-40B4-BE49-F238E27FC236}">
              <a16:creationId xmlns:a16="http://schemas.microsoft.com/office/drawing/2014/main" id="{00000000-0008-0000-4E00-0000ABA80500}"/>
            </a:ext>
          </a:extLst>
        </xdr:cNvPr>
        <xdr:cNvSpPr/>
      </xdr:nvSpPr>
      <xdr:spPr>
        <a:xfrm>
          <a:off x="101600" y="100965"/>
          <a:ext cx="958215" cy="543560"/>
        </a:xfrm>
        <a:prstGeom prst="leftArrow">
          <a:avLst>
            <a:gd name="adj1" fmla="val 50000"/>
            <a:gd name="adj2" fmla="val 4378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47625</xdr:colOff>
          <xdr:row>0</xdr:row>
          <xdr:rowOff>123825</xdr:rowOff>
        </xdr:from>
        <xdr:to>
          <xdr:col>15</xdr:col>
          <xdr:colOff>323850</xdr:colOff>
          <xdr:row>1</xdr:row>
          <xdr:rowOff>190500</xdr:rowOff>
        </xdr:to>
        <xdr:sp macro="" textlink="">
          <xdr:nvSpPr>
            <xdr:cNvPr id="370760" name="Check Box 72" hidden="1">
              <a:extLst>
                <a:ext uri="{63B3BB69-23CF-44E3-9099-C40C66FF867C}">
                  <a14:compatExt spid="_x0000_s370760"/>
                </a:ext>
                <a:ext uri="{FF2B5EF4-FFF2-40B4-BE49-F238E27FC236}">
                  <a16:creationId xmlns:a16="http://schemas.microsoft.com/office/drawing/2014/main" id="{00000000-0008-0000-4E00-000048A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7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590550</xdr:colOff>
      <xdr:row>2</xdr:row>
      <xdr:rowOff>50800</xdr:rowOff>
    </xdr:to>
    <xdr:sp macro="" textlink="">
      <xdr:nvSpPr>
        <xdr:cNvPr id="371883" name="AutoShape 7">
          <a:hlinkClick xmlns:r="http://schemas.openxmlformats.org/officeDocument/2006/relationships" r:id="rId1"/>
          <a:extLst>
            <a:ext uri="{FF2B5EF4-FFF2-40B4-BE49-F238E27FC236}">
              <a16:creationId xmlns:a16="http://schemas.microsoft.com/office/drawing/2014/main" id="{00000000-0008-0000-4F00-0000ABAC05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342900</xdr:colOff>
          <xdr:row>0</xdr:row>
          <xdr:rowOff>114300</xdr:rowOff>
        </xdr:from>
        <xdr:to>
          <xdr:col>10</xdr:col>
          <xdr:colOff>485775</xdr:colOff>
          <xdr:row>2</xdr:row>
          <xdr:rowOff>38100</xdr:rowOff>
        </xdr:to>
        <xdr:sp macro="" textlink="">
          <xdr:nvSpPr>
            <xdr:cNvPr id="371784" name="Check Box 72" hidden="1">
              <a:extLst>
                <a:ext uri="{63B3BB69-23CF-44E3-9099-C40C66FF867C}">
                  <a14:compatExt spid="_x0000_s371784"/>
                </a:ext>
                <a:ext uri="{FF2B5EF4-FFF2-40B4-BE49-F238E27FC236}">
                  <a16:creationId xmlns:a16="http://schemas.microsoft.com/office/drawing/2014/main" id="{00000000-0008-0000-4F00-000048A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704850</xdr:colOff>
      <xdr:row>2</xdr:row>
      <xdr:rowOff>50800</xdr:rowOff>
    </xdr:to>
    <xdr:sp macro="" textlink="">
      <xdr:nvSpPr>
        <xdr:cNvPr id="111174" name="AutoShape 5">
          <a:hlinkClick xmlns:r="http://schemas.openxmlformats.org/officeDocument/2006/relationships" r:id="rId1"/>
          <a:extLst>
            <a:ext uri="{FF2B5EF4-FFF2-40B4-BE49-F238E27FC236}">
              <a16:creationId xmlns:a16="http://schemas.microsoft.com/office/drawing/2014/main" id="{00000000-0008-0000-0700-000046B201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57150</xdr:colOff>
          <xdr:row>0</xdr:row>
          <xdr:rowOff>66675</xdr:rowOff>
        </xdr:from>
        <xdr:to>
          <xdr:col>13</xdr:col>
          <xdr:colOff>123825</xdr:colOff>
          <xdr:row>0</xdr:row>
          <xdr:rowOff>342900</xdr:rowOff>
        </xdr:to>
        <xdr:sp macro="" textlink="">
          <xdr:nvSpPr>
            <xdr:cNvPr id="111071" name="Check Box 479" hidden="1">
              <a:extLst>
                <a:ext uri="{63B3BB69-23CF-44E3-9099-C40C66FF867C}">
                  <a14:compatExt spid="_x0000_s111071"/>
                </a:ext>
                <a:ext uri="{FF2B5EF4-FFF2-40B4-BE49-F238E27FC236}">
                  <a16:creationId xmlns:a16="http://schemas.microsoft.com/office/drawing/2014/main" id="{00000000-0008-0000-0700-0000DFB1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0.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742315</xdr:colOff>
      <xdr:row>2</xdr:row>
      <xdr:rowOff>50800</xdr:rowOff>
    </xdr:to>
    <xdr:sp macro="" textlink="">
      <xdr:nvSpPr>
        <xdr:cNvPr id="372907" name="AutoShape 7">
          <a:hlinkClick xmlns:r="http://schemas.openxmlformats.org/officeDocument/2006/relationships" r:id="rId1"/>
          <a:extLst>
            <a:ext uri="{FF2B5EF4-FFF2-40B4-BE49-F238E27FC236}">
              <a16:creationId xmlns:a16="http://schemas.microsoft.com/office/drawing/2014/main" id="{00000000-0008-0000-5000-0000ABB00500}"/>
            </a:ext>
          </a:extLst>
        </xdr:cNvPr>
        <xdr:cNvSpPr/>
      </xdr:nvSpPr>
      <xdr:spPr>
        <a:xfrm>
          <a:off x="101600" y="95250"/>
          <a:ext cx="1040765" cy="536575"/>
        </a:xfrm>
        <a:prstGeom prst="leftArrow">
          <a:avLst>
            <a:gd name="adj1" fmla="val 50000"/>
            <a:gd name="adj2" fmla="val 4817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152400</xdr:colOff>
          <xdr:row>0</xdr:row>
          <xdr:rowOff>114300</xdr:rowOff>
        </xdr:from>
        <xdr:to>
          <xdr:col>17</xdr:col>
          <xdr:colOff>504825</xdr:colOff>
          <xdr:row>1</xdr:row>
          <xdr:rowOff>171450</xdr:rowOff>
        </xdr:to>
        <xdr:sp macro="" textlink="">
          <xdr:nvSpPr>
            <xdr:cNvPr id="372808" name="Check Box 72" hidden="1">
              <a:extLst>
                <a:ext uri="{63B3BB69-23CF-44E3-9099-C40C66FF867C}">
                  <a14:compatExt spid="_x0000_s372808"/>
                </a:ext>
                <a:ext uri="{FF2B5EF4-FFF2-40B4-BE49-F238E27FC236}">
                  <a16:creationId xmlns:a16="http://schemas.microsoft.com/office/drawing/2014/main" id="{00000000-0008-0000-5000-000048B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654685</xdr:colOff>
      <xdr:row>2</xdr:row>
      <xdr:rowOff>50800</xdr:rowOff>
    </xdr:to>
    <xdr:sp macro="" textlink="">
      <xdr:nvSpPr>
        <xdr:cNvPr id="373931" name="AutoShape 7">
          <a:hlinkClick xmlns:r="http://schemas.openxmlformats.org/officeDocument/2006/relationships" r:id="rId1"/>
          <a:extLst>
            <a:ext uri="{FF2B5EF4-FFF2-40B4-BE49-F238E27FC236}">
              <a16:creationId xmlns:a16="http://schemas.microsoft.com/office/drawing/2014/main" id="{00000000-0008-0000-5100-0000ABB40500}"/>
            </a:ext>
          </a:extLst>
        </xdr:cNvPr>
        <xdr:cNvSpPr/>
      </xdr:nvSpPr>
      <xdr:spPr>
        <a:xfrm>
          <a:off x="101600" y="95250"/>
          <a:ext cx="953135" cy="536575"/>
        </a:xfrm>
        <a:prstGeom prst="leftArrow">
          <a:avLst>
            <a:gd name="adj1" fmla="val 50000"/>
            <a:gd name="adj2" fmla="val 4412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16</xdr:col>
          <xdr:colOff>76200</xdr:colOff>
          <xdr:row>0</xdr:row>
          <xdr:rowOff>95250</xdr:rowOff>
        </xdr:from>
        <xdr:to>
          <xdr:col>18</xdr:col>
          <xdr:colOff>381000</xdr:colOff>
          <xdr:row>2</xdr:row>
          <xdr:rowOff>47625</xdr:rowOff>
        </xdr:to>
        <xdr:sp macro="" textlink="">
          <xdr:nvSpPr>
            <xdr:cNvPr id="373832" name="Check Box 72" hidden="1">
              <a:extLst>
                <a:ext uri="{63B3BB69-23CF-44E3-9099-C40C66FF867C}">
                  <a14:compatExt spid="_x0000_s373832"/>
                </a:ext>
                <a:ext uri="{FF2B5EF4-FFF2-40B4-BE49-F238E27FC236}">
                  <a16:creationId xmlns:a16="http://schemas.microsoft.com/office/drawing/2014/main" id="{00000000-0008-0000-5100-000048B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374955" name="AutoShape 5">
          <a:hlinkClick xmlns:r="http://schemas.openxmlformats.org/officeDocument/2006/relationships" r:id="rId1"/>
          <a:extLst>
            <a:ext uri="{FF2B5EF4-FFF2-40B4-BE49-F238E27FC236}">
              <a16:creationId xmlns:a16="http://schemas.microsoft.com/office/drawing/2014/main" id="{00000000-0008-0000-5200-0000ABB805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10</xdr:col>
          <xdr:colOff>19050</xdr:colOff>
          <xdr:row>0</xdr:row>
          <xdr:rowOff>85725</xdr:rowOff>
        </xdr:from>
        <xdr:to>
          <xdr:col>11</xdr:col>
          <xdr:colOff>657225</xdr:colOff>
          <xdr:row>1</xdr:row>
          <xdr:rowOff>19050</xdr:rowOff>
        </xdr:to>
        <xdr:sp macro="" textlink="">
          <xdr:nvSpPr>
            <xdr:cNvPr id="374856" name="Check Box 72" hidden="1">
              <a:extLst>
                <a:ext uri="{63B3BB69-23CF-44E3-9099-C40C66FF867C}">
                  <a14:compatExt spid="_x0000_s374856"/>
                </a:ext>
                <a:ext uri="{FF2B5EF4-FFF2-40B4-BE49-F238E27FC236}">
                  <a16:creationId xmlns:a16="http://schemas.microsoft.com/office/drawing/2014/main" id="{00000000-0008-0000-5200-000048B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3.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469900</xdr:colOff>
      <xdr:row>2</xdr:row>
      <xdr:rowOff>50800</xdr:rowOff>
    </xdr:to>
    <xdr:sp macro="" textlink="">
      <xdr:nvSpPr>
        <xdr:cNvPr id="375979" name="AutoShape 7">
          <a:hlinkClick xmlns:r="http://schemas.openxmlformats.org/officeDocument/2006/relationships" r:id="rId1"/>
          <a:extLst>
            <a:ext uri="{FF2B5EF4-FFF2-40B4-BE49-F238E27FC236}">
              <a16:creationId xmlns:a16="http://schemas.microsoft.com/office/drawing/2014/main" id="{00000000-0008-0000-5300-0000ABBC0500}"/>
            </a:ext>
          </a:extLst>
        </xdr:cNvPr>
        <xdr:cNvSpPr/>
      </xdr:nvSpPr>
      <xdr:spPr>
        <a:xfrm>
          <a:off x="101600" y="95250"/>
          <a:ext cx="965200" cy="536575"/>
        </a:xfrm>
        <a:prstGeom prst="leftArrow">
          <a:avLst>
            <a:gd name="adj1" fmla="val 50000"/>
            <a:gd name="adj2" fmla="val 4467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6</xdr:col>
          <xdr:colOff>209550</xdr:colOff>
          <xdr:row>0</xdr:row>
          <xdr:rowOff>171450</xdr:rowOff>
        </xdr:from>
        <xdr:to>
          <xdr:col>8</xdr:col>
          <xdr:colOff>38100</xdr:colOff>
          <xdr:row>2</xdr:row>
          <xdr:rowOff>76200</xdr:rowOff>
        </xdr:to>
        <xdr:sp macro="" textlink="">
          <xdr:nvSpPr>
            <xdr:cNvPr id="375880" name="Check Box 72" hidden="1">
              <a:extLst>
                <a:ext uri="{63B3BB69-23CF-44E3-9099-C40C66FF867C}">
                  <a14:compatExt spid="_x0000_s375880"/>
                </a:ext>
                <a:ext uri="{FF2B5EF4-FFF2-40B4-BE49-F238E27FC236}">
                  <a16:creationId xmlns:a16="http://schemas.microsoft.com/office/drawing/2014/main" id="{00000000-0008-0000-5300-000048B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431800</xdr:colOff>
      <xdr:row>2</xdr:row>
      <xdr:rowOff>50800</xdr:rowOff>
    </xdr:to>
    <xdr:sp macro="" textlink="">
      <xdr:nvSpPr>
        <xdr:cNvPr id="377003" name="AutoShape 7">
          <a:hlinkClick xmlns:r="http://schemas.openxmlformats.org/officeDocument/2006/relationships" r:id="rId1"/>
          <a:extLst>
            <a:ext uri="{FF2B5EF4-FFF2-40B4-BE49-F238E27FC236}">
              <a16:creationId xmlns:a16="http://schemas.microsoft.com/office/drawing/2014/main" id="{00000000-0008-0000-5400-0000ABC00500}"/>
            </a:ext>
          </a:extLst>
        </xdr:cNvPr>
        <xdr:cNvSpPr/>
      </xdr:nvSpPr>
      <xdr:spPr>
        <a:xfrm>
          <a:off x="101600" y="95250"/>
          <a:ext cx="850900" cy="536575"/>
        </a:xfrm>
        <a:prstGeom prst="leftArrow">
          <a:avLst>
            <a:gd name="adj1" fmla="val 50000"/>
            <a:gd name="adj2" fmla="val 39388"/>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85725</xdr:colOff>
          <xdr:row>0</xdr:row>
          <xdr:rowOff>123825</xdr:rowOff>
        </xdr:from>
        <xdr:to>
          <xdr:col>8</xdr:col>
          <xdr:colOff>638175</xdr:colOff>
          <xdr:row>2</xdr:row>
          <xdr:rowOff>19050</xdr:rowOff>
        </xdr:to>
        <xdr:sp macro="" textlink="">
          <xdr:nvSpPr>
            <xdr:cNvPr id="376904" name="Check Box 72" hidden="1">
              <a:extLst>
                <a:ext uri="{63B3BB69-23CF-44E3-9099-C40C66FF867C}">
                  <a14:compatExt spid="_x0000_s376904"/>
                </a:ext>
                <a:ext uri="{FF2B5EF4-FFF2-40B4-BE49-F238E27FC236}">
                  <a16:creationId xmlns:a16="http://schemas.microsoft.com/office/drawing/2014/main" id="{00000000-0008-0000-5400-000048C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5.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419735</xdr:colOff>
      <xdr:row>2</xdr:row>
      <xdr:rowOff>50800</xdr:rowOff>
    </xdr:to>
    <xdr:sp macro="" textlink="">
      <xdr:nvSpPr>
        <xdr:cNvPr id="395435" name="AutoShape 12">
          <a:hlinkClick xmlns:r="http://schemas.openxmlformats.org/officeDocument/2006/relationships" r:id="rId1"/>
          <a:extLst>
            <a:ext uri="{FF2B5EF4-FFF2-40B4-BE49-F238E27FC236}">
              <a16:creationId xmlns:a16="http://schemas.microsoft.com/office/drawing/2014/main" id="{00000000-0008-0000-5500-0000AB08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8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570865</xdr:colOff>
      <xdr:row>2</xdr:row>
      <xdr:rowOff>50800</xdr:rowOff>
    </xdr:to>
    <xdr:sp macro="" textlink="">
      <xdr:nvSpPr>
        <xdr:cNvPr id="378027" name="AutoShape 6">
          <a:hlinkClick xmlns:r="http://schemas.openxmlformats.org/officeDocument/2006/relationships" r:id="rId1"/>
          <a:extLst>
            <a:ext uri="{FF2B5EF4-FFF2-40B4-BE49-F238E27FC236}">
              <a16:creationId xmlns:a16="http://schemas.microsoft.com/office/drawing/2014/main" id="{00000000-0008-0000-5600-0000ABC405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85725</xdr:colOff>
          <xdr:row>0</xdr:row>
          <xdr:rowOff>104775</xdr:rowOff>
        </xdr:from>
        <xdr:to>
          <xdr:col>11</xdr:col>
          <xdr:colOff>57150</xdr:colOff>
          <xdr:row>1</xdr:row>
          <xdr:rowOff>142875</xdr:rowOff>
        </xdr:to>
        <xdr:sp macro="" textlink="">
          <xdr:nvSpPr>
            <xdr:cNvPr id="377928" name="Check Box 72" hidden="1">
              <a:extLst>
                <a:ext uri="{63B3BB69-23CF-44E3-9099-C40C66FF867C}">
                  <a14:compatExt spid="_x0000_s377928"/>
                </a:ext>
                <a:ext uri="{FF2B5EF4-FFF2-40B4-BE49-F238E27FC236}">
                  <a16:creationId xmlns:a16="http://schemas.microsoft.com/office/drawing/2014/main" id="{00000000-0008-0000-5600-000048C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545465</xdr:colOff>
      <xdr:row>2</xdr:row>
      <xdr:rowOff>50800</xdr:rowOff>
    </xdr:to>
    <xdr:sp macro="" textlink="">
      <xdr:nvSpPr>
        <xdr:cNvPr id="379051" name="AutoShape 4">
          <a:hlinkClick xmlns:r="http://schemas.openxmlformats.org/officeDocument/2006/relationships" r:id="rId1"/>
          <a:extLst>
            <a:ext uri="{FF2B5EF4-FFF2-40B4-BE49-F238E27FC236}">
              <a16:creationId xmlns:a16="http://schemas.microsoft.com/office/drawing/2014/main" id="{00000000-0008-0000-5700-0000ABC805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104775</xdr:colOff>
          <xdr:row>0</xdr:row>
          <xdr:rowOff>104775</xdr:rowOff>
        </xdr:from>
        <xdr:to>
          <xdr:col>9</xdr:col>
          <xdr:colOff>133350</xdr:colOff>
          <xdr:row>2</xdr:row>
          <xdr:rowOff>9525</xdr:rowOff>
        </xdr:to>
        <xdr:sp macro="" textlink="">
          <xdr:nvSpPr>
            <xdr:cNvPr id="378952" name="Check Box 72" hidden="1">
              <a:extLst>
                <a:ext uri="{63B3BB69-23CF-44E3-9099-C40C66FF867C}">
                  <a14:compatExt spid="_x0000_s378952"/>
                </a:ext>
                <a:ext uri="{FF2B5EF4-FFF2-40B4-BE49-F238E27FC236}">
                  <a16:creationId xmlns:a16="http://schemas.microsoft.com/office/drawing/2014/main" id="{00000000-0008-0000-5700-000048C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8.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609600</xdr:colOff>
      <xdr:row>2</xdr:row>
      <xdr:rowOff>50800</xdr:rowOff>
    </xdr:to>
    <xdr:sp macro="" textlink="">
      <xdr:nvSpPr>
        <xdr:cNvPr id="380075" name="AutoShape 7">
          <a:hlinkClick xmlns:r="http://schemas.openxmlformats.org/officeDocument/2006/relationships" r:id="rId1"/>
          <a:extLst>
            <a:ext uri="{FF2B5EF4-FFF2-40B4-BE49-F238E27FC236}">
              <a16:creationId xmlns:a16="http://schemas.microsoft.com/office/drawing/2014/main" id="{00000000-0008-0000-5800-0000ABCC05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14</xdr:col>
          <xdr:colOff>276225</xdr:colOff>
          <xdr:row>0</xdr:row>
          <xdr:rowOff>171450</xdr:rowOff>
        </xdr:from>
        <xdr:to>
          <xdr:col>16</xdr:col>
          <xdr:colOff>447675</xdr:colOff>
          <xdr:row>2</xdr:row>
          <xdr:rowOff>104775</xdr:rowOff>
        </xdr:to>
        <xdr:sp macro="" textlink="">
          <xdr:nvSpPr>
            <xdr:cNvPr id="379976" name="Check Box 72" hidden="1">
              <a:extLst>
                <a:ext uri="{63B3BB69-23CF-44E3-9099-C40C66FF867C}">
                  <a14:compatExt spid="_x0000_s379976"/>
                </a:ext>
                <a:ext uri="{FF2B5EF4-FFF2-40B4-BE49-F238E27FC236}">
                  <a16:creationId xmlns:a16="http://schemas.microsoft.com/office/drawing/2014/main" id="{00000000-0008-0000-5800-000048C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8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730250</xdr:colOff>
      <xdr:row>2</xdr:row>
      <xdr:rowOff>50800</xdr:rowOff>
    </xdr:to>
    <xdr:sp macro="" textlink="">
      <xdr:nvSpPr>
        <xdr:cNvPr id="381099" name="AutoShape 3">
          <a:hlinkClick xmlns:r="http://schemas.openxmlformats.org/officeDocument/2006/relationships" r:id="rId1"/>
          <a:extLst>
            <a:ext uri="{FF2B5EF4-FFF2-40B4-BE49-F238E27FC236}">
              <a16:creationId xmlns:a16="http://schemas.microsoft.com/office/drawing/2014/main" id="{00000000-0008-0000-5900-0000ABD005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12</xdr:col>
          <xdr:colOff>76200</xdr:colOff>
          <xdr:row>0</xdr:row>
          <xdr:rowOff>114300</xdr:rowOff>
        </xdr:from>
        <xdr:to>
          <xdr:col>14</xdr:col>
          <xdr:colOff>209550</xdr:colOff>
          <xdr:row>2</xdr:row>
          <xdr:rowOff>104775</xdr:rowOff>
        </xdr:to>
        <xdr:sp macro="" textlink="">
          <xdr:nvSpPr>
            <xdr:cNvPr id="381000" name="Check Box 72" hidden="1">
              <a:extLst>
                <a:ext uri="{63B3BB69-23CF-44E3-9099-C40C66FF867C}">
                  <a14:compatExt spid="_x0000_s381000"/>
                </a:ext>
                <a:ext uri="{FF2B5EF4-FFF2-40B4-BE49-F238E27FC236}">
                  <a16:creationId xmlns:a16="http://schemas.microsoft.com/office/drawing/2014/main" id="{00000000-0008-0000-5900-000048D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659765</xdr:colOff>
      <xdr:row>2</xdr:row>
      <xdr:rowOff>50800</xdr:rowOff>
    </xdr:to>
    <xdr:sp macro="" textlink="">
      <xdr:nvSpPr>
        <xdr:cNvPr id="91717" name="AutoShape 6">
          <a:hlinkClick xmlns:r="http://schemas.openxmlformats.org/officeDocument/2006/relationships" r:id="rId1"/>
          <a:extLst>
            <a:ext uri="{FF2B5EF4-FFF2-40B4-BE49-F238E27FC236}">
              <a16:creationId xmlns:a16="http://schemas.microsoft.com/office/drawing/2014/main" id="{00000000-0008-0000-0800-000045660100}"/>
            </a:ext>
          </a:extLst>
        </xdr:cNvPr>
        <xdr:cNvSpPr/>
      </xdr:nvSpPr>
      <xdr:spPr>
        <a:xfrm>
          <a:off x="101600" y="95250"/>
          <a:ext cx="964565" cy="536575"/>
        </a:xfrm>
        <a:prstGeom prst="leftArrow">
          <a:avLst>
            <a:gd name="adj1" fmla="val 50000"/>
            <a:gd name="adj2" fmla="val 44649"/>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13</xdr:col>
          <xdr:colOff>85725</xdr:colOff>
          <xdr:row>0</xdr:row>
          <xdr:rowOff>76200</xdr:rowOff>
        </xdr:from>
        <xdr:to>
          <xdr:col>14</xdr:col>
          <xdr:colOff>228600</xdr:colOff>
          <xdr:row>1</xdr:row>
          <xdr:rowOff>0</xdr:rowOff>
        </xdr:to>
        <xdr:sp macro="" textlink="">
          <xdr:nvSpPr>
            <xdr:cNvPr id="91614" name="Check Box 478" hidden="1">
              <a:extLst>
                <a:ext uri="{63B3BB69-23CF-44E3-9099-C40C66FF867C}">
                  <a14:compatExt spid="_x0000_s91614"/>
                </a:ext>
                <a:ext uri="{FF2B5EF4-FFF2-40B4-BE49-F238E27FC236}">
                  <a16:creationId xmlns:a16="http://schemas.microsoft.com/office/drawing/2014/main" id="{00000000-0008-0000-0800-0000DE65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0.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475615</xdr:colOff>
      <xdr:row>2</xdr:row>
      <xdr:rowOff>50800</xdr:rowOff>
    </xdr:to>
    <xdr:sp macro="" textlink="">
      <xdr:nvSpPr>
        <xdr:cNvPr id="382123" name="AutoShape 4">
          <a:hlinkClick xmlns:r="http://schemas.openxmlformats.org/officeDocument/2006/relationships" r:id="rId1"/>
          <a:extLst>
            <a:ext uri="{FF2B5EF4-FFF2-40B4-BE49-F238E27FC236}">
              <a16:creationId xmlns:a16="http://schemas.microsoft.com/office/drawing/2014/main" id="{00000000-0008-0000-5A00-0000ABD405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76200</xdr:colOff>
          <xdr:row>0</xdr:row>
          <xdr:rowOff>19050</xdr:rowOff>
        </xdr:from>
        <xdr:to>
          <xdr:col>9</xdr:col>
          <xdr:colOff>542925</xdr:colOff>
          <xdr:row>1</xdr:row>
          <xdr:rowOff>190500</xdr:rowOff>
        </xdr:to>
        <xdr:sp macro="" textlink="">
          <xdr:nvSpPr>
            <xdr:cNvPr id="382024" name="Check Box 72" hidden="1">
              <a:extLst>
                <a:ext uri="{63B3BB69-23CF-44E3-9099-C40C66FF867C}">
                  <a14:compatExt spid="_x0000_s382024"/>
                </a:ext>
                <a:ext uri="{FF2B5EF4-FFF2-40B4-BE49-F238E27FC236}">
                  <a16:creationId xmlns:a16="http://schemas.microsoft.com/office/drawing/2014/main" id="{00000000-0008-0000-5A00-000048D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1.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635000</xdr:colOff>
      <xdr:row>2</xdr:row>
      <xdr:rowOff>50800</xdr:rowOff>
    </xdr:to>
    <xdr:sp macro="" textlink="">
      <xdr:nvSpPr>
        <xdr:cNvPr id="383147" name="AutoShape 3">
          <a:hlinkClick xmlns:r="http://schemas.openxmlformats.org/officeDocument/2006/relationships" r:id="rId1"/>
          <a:extLst>
            <a:ext uri="{FF2B5EF4-FFF2-40B4-BE49-F238E27FC236}">
              <a16:creationId xmlns:a16="http://schemas.microsoft.com/office/drawing/2014/main" id="{00000000-0008-0000-5B00-0000ABD80500}"/>
            </a:ext>
          </a:extLst>
        </xdr:cNvPr>
        <xdr:cNvSpPr/>
      </xdr:nvSpPr>
      <xdr:spPr>
        <a:xfrm>
          <a:off x="10160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47625</xdr:colOff>
          <xdr:row>0</xdr:row>
          <xdr:rowOff>104775</xdr:rowOff>
        </xdr:from>
        <xdr:to>
          <xdr:col>9</xdr:col>
          <xdr:colOff>180975</xdr:colOff>
          <xdr:row>1</xdr:row>
          <xdr:rowOff>123825</xdr:rowOff>
        </xdr:to>
        <xdr:sp macro="" textlink="">
          <xdr:nvSpPr>
            <xdr:cNvPr id="383048" name="Check Box 72" hidden="1">
              <a:extLst>
                <a:ext uri="{63B3BB69-23CF-44E3-9099-C40C66FF867C}">
                  <a14:compatExt spid="_x0000_s383048"/>
                </a:ext>
                <a:ext uri="{FF2B5EF4-FFF2-40B4-BE49-F238E27FC236}">
                  <a16:creationId xmlns:a16="http://schemas.microsoft.com/office/drawing/2014/main" id="{00000000-0008-0000-5B00-000048D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2.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591820</xdr:colOff>
      <xdr:row>2</xdr:row>
      <xdr:rowOff>50800</xdr:rowOff>
    </xdr:to>
    <xdr:sp macro="" textlink="">
      <xdr:nvSpPr>
        <xdr:cNvPr id="384170" name="AutoShape 10">
          <a:hlinkClick xmlns:r="http://schemas.openxmlformats.org/officeDocument/2006/relationships" r:id="rId1"/>
          <a:extLst>
            <a:ext uri="{FF2B5EF4-FFF2-40B4-BE49-F238E27FC236}">
              <a16:creationId xmlns:a16="http://schemas.microsoft.com/office/drawing/2014/main" id="{00000000-0008-0000-5C00-0000AADC0500}"/>
            </a:ext>
          </a:extLst>
        </xdr:cNvPr>
        <xdr:cNvSpPr/>
      </xdr:nvSpPr>
      <xdr:spPr>
        <a:xfrm>
          <a:off x="107950" y="95250"/>
          <a:ext cx="1131570" cy="536575"/>
        </a:xfrm>
        <a:prstGeom prst="leftArrow">
          <a:avLst>
            <a:gd name="adj1" fmla="val 50000"/>
            <a:gd name="adj2" fmla="val 52380"/>
          </a:avLst>
        </a:prstGeom>
        <a:solidFill>
          <a:srgbClr val="993300">
            <a:alpha val="100000"/>
          </a:srgbClr>
        </a:solidFill>
        <a:ln w="9525">
          <a:noFill/>
        </a:ln>
      </xdr:spPr>
    </xdr:sp>
    <xdr:clientData/>
  </xdr:twoCellAnchor>
</xdr:wsDr>
</file>

<file path=xl/drawings/drawing93.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647065</xdr:colOff>
      <xdr:row>2</xdr:row>
      <xdr:rowOff>50800</xdr:rowOff>
    </xdr:to>
    <xdr:sp macro="" textlink="">
      <xdr:nvSpPr>
        <xdr:cNvPr id="385195" name="AutoShape 8">
          <a:hlinkClick xmlns:r="http://schemas.openxmlformats.org/officeDocument/2006/relationships" r:id="rId1"/>
          <a:extLst>
            <a:ext uri="{FF2B5EF4-FFF2-40B4-BE49-F238E27FC236}">
              <a16:creationId xmlns:a16="http://schemas.microsoft.com/office/drawing/2014/main" id="{00000000-0008-0000-5D00-0000ABE00500}"/>
            </a:ext>
          </a:extLst>
        </xdr:cNvPr>
        <xdr:cNvSpPr/>
      </xdr:nvSpPr>
      <xdr:spPr>
        <a:xfrm>
          <a:off x="10795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11</xdr:col>
          <xdr:colOff>95250</xdr:colOff>
          <xdr:row>0</xdr:row>
          <xdr:rowOff>114300</xdr:rowOff>
        </xdr:from>
        <xdr:to>
          <xdr:col>12</xdr:col>
          <xdr:colOff>485775</xdr:colOff>
          <xdr:row>1</xdr:row>
          <xdr:rowOff>95250</xdr:rowOff>
        </xdr:to>
        <xdr:sp macro="" textlink="">
          <xdr:nvSpPr>
            <xdr:cNvPr id="385096" name="Check Box 72" hidden="1">
              <a:extLst>
                <a:ext uri="{63B3BB69-23CF-44E3-9099-C40C66FF867C}">
                  <a14:compatExt spid="_x0000_s385096"/>
                </a:ext>
                <a:ext uri="{FF2B5EF4-FFF2-40B4-BE49-F238E27FC236}">
                  <a16:creationId xmlns:a16="http://schemas.microsoft.com/office/drawing/2014/main" id="{00000000-0008-0000-5D00-000048E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4.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633730</xdr:colOff>
      <xdr:row>2</xdr:row>
      <xdr:rowOff>50800</xdr:rowOff>
    </xdr:to>
    <xdr:sp macro="" textlink="">
      <xdr:nvSpPr>
        <xdr:cNvPr id="386219" name="AutoShape 3">
          <a:hlinkClick xmlns:r="http://schemas.openxmlformats.org/officeDocument/2006/relationships" r:id="rId1"/>
          <a:extLst>
            <a:ext uri="{FF2B5EF4-FFF2-40B4-BE49-F238E27FC236}">
              <a16:creationId xmlns:a16="http://schemas.microsoft.com/office/drawing/2014/main" id="{00000000-0008-0000-5E00-0000ABE40500}"/>
            </a:ext>
          </a:extLst>
        </xdr:cNvPr>
        <xdr:cNvSpPr/>
      </xdr:nvSpPr>
      <xdr:spPr>
        <a:xfrm>
          <a:off x="101600" y="95250"/>
          <a:ext cx="957580" cy="536575"/>
        </a:xfrm>
        <a:prstGeom prst="leftArrow">
          <a:avLst>
            <a:gd name="adj1" fmla="val 50000"/>
            <a:gd name="adj2" fmla="val 44326"/>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142875</xdr:colOff>
          <xdr:row>0</xdr:row>
          <xdr:rowOff>142875</xdr:rowOff>
        </xdr:from>
        <xdr:to>
          <xdr:col>11</xdr:col>
          <xdr:colOff>390525</xdr:colOff>
          <xdr:row>2</xdr:row>
          <xdr:rowOff>85725</xdr:rowOff>
        </xdr:to>
        <xdr:sp macro="" textlink="">
          <xdr:nvSpPr>
            <xdr:cNvPr id="386120" name="Check Box 72" hidden="1">
              <a:extLst>
                <a:ext uri="{63B3BB69-23CF-44E3-9099-C40C66FF867C}">
                  <a14:compatExt spid="_x0000_s386120"/>
                </a:ext>
                <a:ext uri="{FF2B5EF4-FFF2-40B4-BE49-F238E27FC236}">
                  <a16:creationId xmlns:a16="http://schemas.microsoft.com/office/drawing/2014/main" id="{00000000-0008-0000-5E00-000048E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5.xml><?xml version="1.0" encoding="utf-8"?>
<xdr:wsDr xmlns:xdr="http://schemas.openxmlformats.org/drawingml/2006/spreadsheetDrawing" xmlns:a="http://schemas.openxmlformats.org/drawingml/2006/main">
  <xdr:twoCellAnchor>
    <xdr:from>
      <xdr:col>0</xdr:col>
      <xdr:colOff>88900</xdr:colOff>
      <xdr:row>0</xdr:row>
      <xdr:rowOff>89535</xdr:rowOff>
    </xdr:from>
    <xdr:to>
      <xdr:col>1</xdr:col>
      <xdr:colOff>456565</xdr:colOff>
      <xdr:row>2</xdr:row>
      <xdr:rowOff>38100</xdr:rowOff>
    </xdr:to>
    <xdr:sp macro="" textlink="">
      <xdr:nvSpPr>
        <xdr:cNvPr id="387243" name="AutoShape 4">
          <a:hlinkClick xmlns:r="http://schemas.openxmlformats.org/officeDocument/2006/relationships" r:id="rId1"/>
          <a:extLst>
            <a:ext uri="{FF2B5EF4-FFF2-40B4-BE49-F238E27FC236}">
              <a16:creationId xmlns:a16="http://schemas.microsoft.com/office/drawing/2014/main" id="{00000000-0008-0000-5F00-0000ABE80500}"/>
            </a:ext>
          </a:extLst>
        </xdr:cNvPr>
        <xdr:cNvSpPr/>
      </xdr:nvSpPr>
      <xdr:spPr>
        <a:xfrm>
          <a:off x="88900" y="89535"/>
          <a:ext cx="958215" cy="529590"/>
        </a:xfrm>
        <a:prstGeom prst="leftArrow">
          <a:avLst>
            <a:gd name="adj1" fmla="val 50000"/>
            <a:gd name="adj2" fmla="val 44940"/>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8</xdr:col>
          <xdr:colOff>47625</xdr:colOff>
          <xdr:row>0</xdr:row>
          <xdr:rowOff>123825</xdr:rowOff>
        </xdr:from>
        <xdr:to>
          <xdr:col>10</xdr:col>
          <xdr:colOff>0</xdr:colOff>
          <xdr:row>1</xdr:row>
          <xdr:rowOff>142875</xdr:rowOff>
        </xdr:to>
        <xdr:sp macro="" textlink="">
          <xdr:nvSpPr>
            <xdr:cNvPr id="387144" name="Check Box 72" hidden="1">
              <a:extLst>
                <a:ext uri="{63B3BB69-23CF-44E3-9099-C40C66FF867C}">
                  <a14:compatExt spid="_x0000_s387144"/>
                </a:ext>
                <a:ext uri="{FF2B5EF4-FFF2-40B4-BE49-F238E27FC236}">
                  <a16:creationId xmlns:a16="http://schemas.microsoft.com/office/drawing/2014/main" id="{00000000-0008-0000-5F00-000048E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6.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419735</xdr:colOff>
      <xdr:row>2</xdr:row>
      <xdr:rowOff>50800</xdr:rowOff>
    </xdr:to>
    <xdr:sp macro="" textlink="">
      <xdr:nvSpPr>
        <xdr:cNvPr id="399527" name="AutoShape 12">
          <a:hlinkClick xmlns:r="http://schemas.openxmlformats.org/officeDocument/2006/relationships" r:id="rId1"/>
          <a:extLst>
            <a:ext uri="{FF2B5EF4-FFF2-40B4-BE49-F238E27FC236}">
              <a16:creationId xmlns:a16="http://schemas.microsoft.com/office/drawing/2014/main" id="{00000000-0008-0000-6000-0000A7180600}"/>
            </a:ext>
          </a:extLst>
        </xdr:cNvPr>
        <xdr:cNvSpPr/>
      </xdr:nvSpPr>
      <xdr:spPr>
        <a:xfrm>
          <a:off x="107950" y="95250"/>
          <a:ext cx="959485" cy="536575"/>
        </a:xfrm>
        <a:prstGeom prst="leftArrow">
          <a:avLst>
            <a:gd name="adj1" fmla="val 50000"/>
            <a:gd name="adj2" fmla="val 44414"/>
          </a:avLst>
        </a:prstGeom>
        <a:solidFill>
          <a:srgbClr val="993300">
            <a:alpha val="100000"/>
          </a:srgbClr>
        </a:solidFill>
        <a:ln w="9525">
          <a:noFill/>
        </a:ln>
      </xdr:spPr>
    </xdr:sp>
    <xdr:clientData/>
  </xdr:twoCellAnchor>
</xdr:wsDr>
</file>

<file path=xl/drawings/drawing97.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672465</xdr:colOff>
      <xdr:row>2</xdr:row>
      <xdr:rowOff>50800</xdr:rowOff>
    </xdr:to>
    <xdr:sp macro="" textlink="">
      <xdr:nvSpPr>
        <xdr:cNvPr id="388267" name="AutoShape 9">
          <a:hlinkClick xmlns:r="http://schemas.openxmlformats.org/officeDocument/2006/relationships" r:id="rId1"/>
          <a:extLst>
            <a:ext uri="{FF2B5EF4-FFF2-40B4-BE49-F238E27FC236}">
              <a16:creationId xmlns:a16="http://schemas.microsoft.com/office/drawing/2014/main" id="{00000000-0008-0000-6100-0000ABEC0500}"/>
            </a:ext>
          </a:extLst>
        </xdr:cNvPr>
        <xdr:cNvSpPr/>
      </xdr:nvSpPr>
      <xdr:spPr>
        <a:xfrm>
          <a:off x="101600" y="95250"/>
          <a:ext cx="958215" cy="536575"/>
        </a:xfrm>
        <a:prstGeom prst="leftArrow">
          <a:avLst>
            <a:gd name="adj1" fmla="val 50000"/>
            <a:gd name="adj2" fmla="val 44355"/>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9</xdr:col>
          <xdr:colOff>57150</xdr:colOff>
          <xdr:row>0</xdr:row>
          <xdr:rowOff>66675</xdr:rowOff>
        </xdr:from>
        <xdr:to>
          <xdr:col>11</xdr:col>
          <xdr:colOff>133350</xdr:colOff>
          <xdr:row>1</xdr:row>
          <xdr:rowOff>104775</xdr:rowOff>
        </xdr:to>
        <xdr:sp macro="" textlink="">
          <xdr:nvSpPr>
            <xdr:cNvPr id="388168" name="Check Box 72" hidden="1">
              <a:extLst>
                <a:ext uri="{63B3BB69-23CF-44E3-9099-C40C66FF867C}">
                  <a14:compatExt spid="_x0000_s388168"/>
                </a:ext>
                <a:ext uri="{FF2B5EF4-FFF2-40B4-BE49-F238E27FC236}">
                  <a16:creationId xmlns:a16="http://schemas.microsoft.com/office/drawing/2014/main" id="{00000000-0008-0000-6100-000048EC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8.xml><?xml version="1.0" encoding="utf-8"?>
<xdr:wsDr xmlns:xdr="http://schemas.openxmlformats.org/drawingml/2006/spreadsheetDrawing" xmlns:a="http://schemas.openxmlformats.org/drawingml/2006/main">
  <xdr:twoCellAnchor>
    <xdr:from>
      <xdr:col>0</xdr:col>
      <xdr:colOff>101600</xdr:colOff>
      <xdr:row>0</xdr:row>
      <xdr:rowOff>95250</xdr:rowOff>
    </xdr:from>
    <xdr:to>
      <xdr:col>1</xdr:col>
      <xdr:colOff>616585</xdr:colOff>
      <xdr:row>2</xdr:row>
      <xdr:rowOff>50800</xdr:rowOff>
    </xdr:to>
    <xdr:sp macro="" textlink="">
      <xdr:nvSpPr>
        <xdr:cNvPr id="390315" name="AutoShape 3">
          <a:hlinkClick xmlns:r="http://schemas.openxmlformats.org/officeDocument/2006/relationships" r:id="rId1"/>
          <a:extLst>
            <a:ext uri="{FF2B5EF4-FFF2-40B4-BE49-F238E27FC236}">
              <a16:creationId xmlns:a16="http://schemas.microsoft.com/office/drawing/2014/main" id="{00000000-0008-0000-6200-0000ABF40500}"/>
            </a:ext>
          </a:extLst>
        </xdr:cNvPr>
        <xdr:cNvSpPr/>
      </xdr:nvSpPr>
      <xdr:spPr>
        <a:xfrm>
          <a:off x="101600" y="95250"/>
          <a:ext cx="959485" cy="536575"/>
        </a:xfrm>
        <a:prstGeom prst="leftArrow">
          <a:avLst>
            <a:gd name="adj1" fmla="val 50000"/>
            <a:gd name="adj2" fmla="val 4441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57150</xdr:colOff>
          <xdr:row>0</xdr:row>
          <xdr:rowOff>66675</xdr:rowOff>
        </xdr:from>
        <xdr:to>
          <xdr:col>9</xdr:col>
          <xdr:colOff>438150</xdr:colOff>
          <xdr:row>1</xdr:row>
          <xdr:rowOff>85725</xdr:rowOff>
        </xdr:to>
        <xdr:sp macro="" textlink="">
          <xdr:nvSpPr>
            <xdr:cNvPr id="390216" name="Check Box 72" hidden="1">
              <a:extLst>
                <a:ext uri="{63B3BB69-23CF-44E3-9099-C40C66FF867C}">
                  <a14:compatExt spid="_x0000_s390216"/>
                </a:ext>
                <a:ext uri="{FF2B5EF4-FFF2-40B4-BE49-F238E27FC236}">
                  <a16:creationId xmlns:a16="http://schemas.microsoft.com/office/drawing/2014/main" id="{00000000-0008-0000-6200-000048F4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drawings/drawing99.xml><?xml version="1.0" encoding="utf-8"?>
<xdr:wsDr xmlns:xdr="http://schemas.openxmlformats.org/drawingml/2006/spreadsheetDrawing" xmlns:a="http://schemas.openxmlformats.org/drawingml/2006/main">
  <xdr:twoCellAnchor>
    <xdr:from>
      <xdr:col>0</xdr:col>
      <xdr:colOff>107950</xdr:colOff>
      <xdr:row>0</xdr:row>
      <xdr:rowOff>95250</xdr:rowOff>
    </xdr:from>
    <xdr:to>
      <xdr:col>1</xdr:col>
      <xdr:colOff>571500</xdr:colOff>
      <xdr:row>2</xdr:row>
      <xdr:rowOff>50800</xdr:rowOff>
    </xdr:to>
    <xdr:sp macro="" textlink="">
      <xdr:nvSpPr>
        <xdr:cNvPr id="391339" name="AutoShape 3">
          <a:hlinkClick xmlns:r="http://schemas.openxmlformats.org/officeDocument/2006/relationships" r:id="rId1"/>
          <a:extLst>
            <a:ext uri="{FF2B5EF4-FFF2-40B4-BE49-F238E27FC236}">
              <a16:creationId xmlns:a16="http://schemas.microsoft.com/office/drawing/2014/main" id="{00000000-0008-0000-6300-0000ABF80500}"/>
            </a:ext>
          </a:extLst>
        </xdr:cNvPr>
        <xdr:cNvSpPr/>
      </xdr:nvSpPr>
      <xdr:spPr>
        <a:xfrm>
          <a:off x="107950" y="95250"/>
          <a:ext cx="958850" cy="536575"/>
        </a:xfrm>
        <a:prstGeom prst="leftArrow">
          <a:avLst>
            <a:gd name="adj1" fmla="val 50000"/>
            <a:gd name="adj2" fmla="val 44384"/>
          </a:avLst>
        </a:prstGeom>
        <a:solidFill>
          <a:srgbClr val="993300">
            <a:alpha val="100000"/>
          </a:srgbClr>
        </a:solidFill>
        <a:ln w="9525">
          <a:noFill/>
        </a:ln>
      </xdr:spPr>
    </xdr:sp>
    <xdr:clientData/>
  </xdr:twoCellAnchor>
  <mc:AlternateContent xmlns:mc="http://schemas.openxmlformats.org/markup-compatibility/2006">
    <mc:Choice xmlns:a14="http://schemas.microsoft.com/office/drawing/2010/main" Requires="a14">
      <xdr:twoCellAnchor editAs="oneCell">
        <xdr:from>
          <xdr:col>7</xdr:col>
          <xdr:colOff>228600</xdr:colOff>
          <xdr:row>0</xdr:row>
          <xdr:rowOff>200025</xdr:rowOff>
        </xdr:from>
        <xdr:to>
          <xdr:col>9</xdr:col>
          <xdr:colOff>152400</xdr:colOff>
          <xdr:row>2</xdr:row>
          <xdr:rowOff>47625</xdr:rowOff>
        </xdr:to>
        <xdr:sp macro="" textlink="">
          <xdr:nvSpPr>
            <xdr:cNvPr id="391240" name="Check Box 72" hidden="1">
              <a:extLst>
                <a:ext uri="{63B3BB69-23CF-44E3-9099-C40C66FF867C}">
                  <a14:compatExt spid="_x0000_s391240"/>
                </a:ext>
                <a:ext uri="{FF2B5EF4-FFF2-40B4-BE49-F238E27FC236}">
                  <a16:creationId xmlns:a16="http://schemas.microsoft.com/office/drawing/2014/main" id="{00000000-0008-0000-6300-000048F8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zh-CN" altLang="en-US" sz="900" b="0" i="0" u="none" strike="noStrike" baseline="0">
                  <a:solidFill>
                    <a:srgbClr val="000000"/>
                  </a:solidFill>
                  <a:latin typeface="宋体"/>
                  <a:ea typeface="宋体"/>
                </a:rPr>
                <a:t>填表说明</a:t>
              </a:r>
            </a:p>
          </xdr:txBody>
        </xdr:sp>
        <xdr:clientData/>
      </xdr:twoCellAnchor>
    </mc:Choice>
    <mc:Fallback/>
  </mc:AlternateContent>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8.vml"/><Relationship Id="rId1" Type="http://schemas.openxmlformats.org/officeDocument/2006/relationships/drawing" Target="../drawings/drawing10.xml"/></Relationships>
</file>

<file path=xl/worksheets/_rels/sheet100.xml.rels><?xml version="1.0" encoding="UTF-8" standalone="yes"?>
<Relationships xmlns="http://schemas.openxmlformats.org/package/2006/relationships"><Relationship Id="rId3" Type="http://schemas.openxmlformats.org/officeDocument/2006/relationships/vmlDrawing" Target="../drawings/vmlDrawing97.vml"/><Relationship Id="rId2" Type="http://schemas.openxmlformats.org/officeDocument/2006/relationships/drawing" Target="../drawings/drawing99.xml"/><Relationship Id="rId1" Type="http://schemas.openxmlformats.org/officeDocument/2006/relationships/printerSettings" Target="../printerSettings/printerSettings85.bin"/><Relationship Id="rId5" Type="http://schemas.openxmlformats.org/officeDocument/2006/relationships/comments" Target="../comments76.xml"/><Relationship Id="rId4" Type="http://schemas.openxmlformats.org/officeDocument/2006/relationships/ctrlProp" Target="../ctrlProps/ctrlProp80.xml"/></Relationships>
</file>

<file path=xl/worksheets/_rels/sheet101.xml.rels><?xml version="1.0" encoding="UTF-8" standalone="yes"?>
<Relationships xmlns="http://schemas.openxmlformats.org/package/2006/relationships"><Relationship Id="rId3" Type="http://schemas.openxmlformats.org/officeDocument/2006/relationships/vmlDrawing" Target="../drawings/vmlDrawing98.vml"/><Relationship Id="rId2" Type="http://schemas.openxmlformats.org/officeDocument/2006/relationships/drawing" Target="../drawings/drawing100.xml"/><Relationship Id="rId1" Type="http://schemas.openxmlformats.org/officeDocument/2006/relationships/printerSettings" Target="../printerSettings/printerSettings86.bin"/><Relationship Id="rId5" Type="http://schemas.openxmlformats.org/officeDocument/2006/relationships/comments" Target="../comments77.xml"/><Relationship Id="rId4" Type="http://schemas.openxmlformats.org/officeDocument/2006/relationships/ctrlProp" Target="../ctrlProps/ctrlProp81.xml"/></Relationships>
</file>

<file path=xl/worksheets/_rels/sheet102.xml.rels><?xml version="1.0" encoding="UTF-8" standalone="yes"?>
<Relationships xmlns="http://schemas.openxmlformats.org/package/2006/relationships"><Relationship Id="rId3" Type="http://schemas.openxmlformats.org/officeDocument/2006/relationships/vmlDrawing" Target="../drawings/vmlDrawing99.vml"/><Relationship Id="rId2" Type="http://schemas.openxmlformats.org/officeDocument/2006/relationships/drawing" Target="../drawings/drawing101.xml"/><Relationship Id="rId1" Type="http://schemas.openxmlformats.org/officeDocument/2006/relationships/printerSettings" Target="../printerSettings/printerSettings87.bin"/><Relationship Id="rId5" Type="http://schemas.openxmlformats.org/officeDocument/2006/relationships/comments" Target="../comments78.xml"/><Relationship Id="rId4" Type="http://schemas.openxmlformats.org/officeDocument/2006/relationships/ctrlProp" Target="../ctrlProps/ctrlProp82.xml"/></Relationships>
</file>

<file path=xl/worksheets/_rels/sheet103.xml.rels><?xml version="1.0" encoding="UTF-8" standalone="yes"?>
<Relationships xmlns="http://schemas.openxmlformats.org/package/2006/relationships"><Relationship Id="rId3" Type="http://schemas.openxmlformats.org/officeDocument/2006/relationships/vmlDrawing" Target="../drawings/vmlDrawing100.vml"/><Relationship Id="rId2" Type="http://schemas.openxmlformats.org/officeDocument/2006/relationships/drawing" Target="../drawings/drawing102.xml"/><Relationship Id="rId1" Type="http://schemas.openxmlformats.org/officeDocument/2006/relationships/printerSettings" Target="../printerSettings/printerSettings88.bin"/><Relationship Id="rId5" Type="http://schemas.openxmlformats.org/officeDocument/2006/relationships/comments" Target="../comments79.xml"/><Relationship Id="rId4" Type="http://schemas.openxmlformats.org/officeDocument/2006/relationships/ctrlProp" Target="../ctrlProps/ctrlProp83.xml"/></Relationships>
</file>

<file path=xl/worksheets/_rels/sheet104.xml.rels><?xml version="1.0" encoding="UTF-8" standalone="yes"?>
<Relationships xmlns="http://schemas.openxmlformats.org/package/2006/relationships"><Relationship Id="rId3" Type="http://schemas.openxmlformats.org/officeDocument/2006/relationships/vmlDrawing" Target="../drawings/vmlDrawing101.vml"/><Relationship Id="rId2" Type="http://schemas.openxmlformats.org/officeDocument/2006/relationships/drawing" Target="../drawings/drawing103.xml"/><Relationship Id="rId1" Type="http://schemas.openxmlformats.org/officeDocument/2006/relationships/printerSettings" Target="../printerSettings/printerSettings89.bin"/><Relationship Id="rId4" Type="http://schemas.openxmlformats.org/officeDocument/2006/relationships/ctrlProp" Target="../ctrlProps/ctrlProp84.xml"/></Relationships>
</file>

<file path=xl/worksheets/_rels/sheet105.xml.rels><?xml version="1.0" encoding="UTF-8" standalone="yes"?>
<Relationships xmlns="http://schemas.openxmlformats.org/package/2006/relationships"><Relationship Id="rId3" Type="http://schemas.openxmlformats.org/officeDocument/2006/relationships/vmlDrawing" Target="../drawings/vmlDrawing102.vml"/><Relationship Id="rId2" Type="http://schemas.openxmlformats.org/officeDocument/2006/relationships/drawing" Target="../drawings/drawing104.xml"/><Relationship Id="rId1" Type="http://schemas.openxmlformats.org/officeDocument/2006/relationships/printerSettings" Target="../printerSettings/printerSettings90.bin"/><Relationship Id="rId4" Type="http://schemas.openxmlformats.org/officeDocument/2006/relationships/ctrlProp" Target="../ctrlProps/ctrlProp85.xml"/></Relationships>
</file>

<file path=xl/worksheets/_rels/sheet106.xml.rels><?xml version="1.0" encoding="UTF-8" standalone="yes"?>
<Relationships xmlns="http://schemas.openxmlformats.org/package/2006/relationships"><Relationship Id="rId3" Type="http://schemas.openxmlformats.org/officeDocument/2006/relationships/vmlDrawing" Target="../drawings/vmlDrawing103.vml"/><Relationship Id="rId2" Type="http://schemas.openxmlformats.org/officeDocument/2006/relationships/drawing" Target="../drawings/drawing105.xml"/><Relationship Id="rId1" Type="http://schemas.openxmlformats.org/officeDocument/2006/relationships/printerSettings" Target="../printerSettings/printerSettings91.bin"/><Relationship Id="rId4" Type="http://schemas.openxmlformats.org/officeDocument/2006/relationships/ctrlProp" Target="../ctrlProps/ctrlProp86.xml"/></Relationships>
</file>

<file path=xl/worksheets/_rels/sheet107.xml.rels><?xml version="1.0" encoding="UTF-8" standalone="yes"?>
<Relationships xmlns="http://schemas.openxmlformats.org/package/2006/relationships"><Relationship Id="rId3" Type="http://schemas.openxmlformats.org/officeDocument/2006/relationships/vmlDrawing" Target="../drawings/vmlDrawing104.vml"/><Relationship Id="rId2" Type="http://schemas.openxmlformats.org/officeDocument/2006/relationships/drawing" Target="../drawings/drawing106.xml"/><Relationship Id="rId1" Type="http://schemas.openxmlformats.org/officeDocument/2006/relationships/printerSettings" Target="../printerSettings/printerSettings92.bin"/><Relationship Id="rId4" Type="http://schemas.openxmlformats.org/officeDocument/2006/relationships/ctrlProp" Target="../ctrlProps/ctrlProp87.xml"/></Relationships>
</file>

<file path=xl/worksheets/_rels/sheet108.xml.rels><?xml version="1.0" encoding="UTF-8" standalone="yes"?>
<Relationships xmlns="http://schemas.openxmlformats.org/package/2006/relationships"><Relationship Id="rId3" Type="http://schemas.openxmlformats.org/officeDocument/2006/relationships/vmlDrawing" Target="../drawings/vmlDrawing105.vml"/><Relationship Id="rId2" Type="http://schemas.openxmlformats.org/officeDocument/2006/relationships/drawing" Target="../drawings/drawing107.xml"/><Relationship Id="rId1" Type="http://schemas.openxmlformats.org/officeDocument/2006/relationships/printerSettings" Target="../printerSettings/printerSettings93.bin"/><Relationship Id="rId4" Type="http://schemas.openxmlformats.org/officeDocument/2006/relationships/ctrlProp" Target="../ctrlProps/ctrlProp88.xml"/></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106.vml"/><Relationship Id="rId2" Type="http://schemas.openxmlformats.org/officeDocument/2006/relationships/drawing" Target="../drawings/drawing108.xml"/><Relationship Id="rId1" Type="http://schemas.openxmlformats.org/officeDocument/2006/relationships/printerSettings" Target="../printerSettings/printerSettings94.bin"/><Relationship Id="rId4" Type="http://schemas.openxmlformats.org/officeDocument/2006/relationships/ctrlProp" Target="../ctrlProps/ctrlProp89.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1.xml"/><Relationship Id="rId1" Type="http://schemas.openxmlformats.org/officeDocument/2006/relationships/printerSettings" Target="../printerSettings/printerSettings6.bin"/><Relationship Id="rId4" Type="http://schemas.openxmlformats.org/officeDocument/2006/relationships/ctrlProp" Target="../ctrlProps/ctrlProp4.xml"/></Relationships>
</file>

<file path=xl/worksheets/_rels/sheet110.xml.rels><?xml version="1.0" encoding="UTF-8" standalone="yes"?>
<Relationships xmlns="http://schemas.openxmlformats.org/package/2006/relationships"><Relationship Id="rId3" Type="http://schemas.openxmlformats.org/officeDocument/2006/relationships/vmlDrawing" Target="../drawings/vmlDrawing107.vml"/><Relationship Id="rId2" Type="http://schemas.openxmlformats.org/officeDocument/2006/relationships/drawing" Target="../drawings/drawing109.xml"/><Relationship Id="rId1" Type="http://schemas.openxmlformats.org/officeDocument/2006/relationships/printerSettings" Target="../printerSettings/printerSettings95.bin"/><Relationship Id="rId4" Type="http://schemas.openxmlformats.org/officeDocument/2006/relationships/ctrlProp" Target="../ctrlProps/ctrlProp90.xml"/></Relationships>
</file>

<file path=xl/worksheets/_rels/sheet111.xml.rels><?xml version="1.0" encoding="UTF-8" standalone="yes"?>
<Relationships xmlns="http://schemas.openxmlformats.org/package/2006/relationships"><Relationship Id="rId3" Type="http://schemas.openxmlformats.org/officeDocument/2006/relationships/vmlDrawing" Target="../drawings/vmlDrawing108.vml"/><Relationship Id="rId2" Type="http://schemas.openxmlformats.org/officeDocument/2006/relationships/drawing" Target="../drawings/drawing110.xml"/><Relationship Id="rId1" Type="http://schemas.openxmlformats.org/officeDocument/2006/relationships/printerSettings" Target="../printerSettings/printerSettings96.bin"/><Relationship Id="rId4" Type="http://schemas.openxmlformats.org/officeDocument/2006/relationships/ctrlProp" Target="../ctrlProps/ctrlProp91.xml"/></Relationships>
</file>

<file path=xl/worksheets/_rels/sheet112.xml.rels><?xml version="1.0" encoding="UTF-8" standalone="yes"?>
<Relationships xmlns="http://schemas.openxmlformats.org/package/2006/relationships"><Relationship Id="rId3" Type="http://schemas.openxmlformats.org/officeDocument/2006/relationships/vmlDrawing" Target="../drawings/vmlDrawing109.vml"/><Relationship Id="rId2" Type="http://schemas.openxmlformats.org/officeDocument/2006/relationships/drawing" Target="../drawings/drawing111.xml"/><Relationship Id="rId1" Type="http://schemas.openxmlformats.org/officeDocument/2006/relationships/printerSettings" Target="../printerSettings/printerSettings97.bin"/><Relationship Id="rId4" Type="http://schemas.openxmlformats.org/officeDocument/2006/relationships/ctrlProp" Target="../ctrlProps/ctrlProp92.xml"/></Relationships>
</file>

<file path=xl/worksheets/_rels/sheet113.xml.rels><?xml version="1.0" encoding="UTF-8" standalone="yes"?>
<Relationships xmlns="http://schemas.openxmlformats.org/package/2006/relationships"><Relationship Id="rId3" Type="http://schemas.openxmlformats.org/officeDocument/2006/relationships/vmlDrawing" Target="../drawings/vmlDrawing110.vml"/><Relationship Id="rId2" Type="http://schemas.openxmlformats.org/officeDocument/2006/relationships/drawing" Target="../drawings/drawing112.xml"/><Relationship Id="rId1" Type="http://schemas.openxmlformats.org/officeDocument/2006/relationships/printerSettings" Target="../printerSettings/printerSettings98.bin"/><Relationship Id="rId4" Type="http://schemas.openxmlformats.org/officeDocument/2006/relationships/ctrlProp" Target="../ctrlProps/ctrlProp93.xml"/></Relationships>
</file>

<file path=xl/worksheets/_rels/sheet114.xml.rels><?xml version="1.0" encoding="UTF-8" standalone="yes"?>
<Relationships xmlns="http://schemas.openxmlformats.org/package/2006/relationships"><Relationship Id="rId3" Type="http://schemas.openxmlformats.org/officeDocument/2006/relationships/vmlDrawing" Target="../drawings/vmlDrawing111.vml"/><Relationship Id="rId2" Type="http://schemas.openxmlformats.org/officeDocument/2006/relationships/drawing" Target="../drawings/drawing113.xml"/><Relationship Id="rId1" Type="http://schemas.openxmlformats.org/officeDocument/2006/relationships/printerSettings" Target="../printerSettings/printerSettings99.bin"/><Relationship Id="rId4" Type="http://schemas.openxmlformats.org/officeDocument/2006/relationships/ctrlProp" Target="../ctrlProps/ctrlProp94.xml"/></Relationships>
</file>

<file path=xl/worksheets/_rels/sheet115.xml.rels><?xml version="1.0" encoding="UTF-8" standalone="yes"?>
<Relationships xmlns="http://schemas.openxmlformats.org/package/2006/relationships"><Relationship Id="rId3" Type="http://schemas.openxmlformats.org/officeDocument/2006/relationships/vmlDrawing" Target="../drawings/vmlDrawing112.vml"/><Relationship Id="rId2" Type="http://schemas.openxmlformats.org/officeDocument/2006/relationships/drawing" Target="../drawings/drawing114.xml"/><Relationship Id="rId1" Type="http://schemas.openxmlformats.org/officeDocument/2006/relationships/printerSettings" Target="../printerSettings/printerSettings100.bin"/><Relationship Id="rId4" Type="http://schemas.openxmlformats.org/officeDocument/2006/relationships/ctrlProp" Target="../ctrlProps/ctrlProp95.xml"/></Relationships>
</file>

<file path=xl/worksheets/_rels/sheet116.xml.rels><?xml version="1.0" encoding="UTF-8" standalone="yes"?>
<Relationships xmlns="http://schemas.openxmlformats.org/package/2006/relationships"><Relationship Id="rId3" Type="http://schemas.openxmlformats.org/officeDocument/2006/relationships/vmlDrawing" Target="../drawings/vmlDrawing113.vml"/><Relationship Id="rId2" Type="http://schemas.openxmlformats.org/officeDocument/2006/relationships/drawing" Target="../drawings/drawing115.xml"/><Relationship Id="rId1" Type="http://schemas.openxmlformats.org/officeDocument/2006/relationships/printerSettings" Target="../printerSettings/printerSettings101.bin"/><Relationship Id="rId4" Type="http://schemas.openxmlformats.org/officeDocument/2006/relationships/ctrlProp" Target="../ctrlProps/ctrlProp96.xml"/></Relationships>
</file>

<file path=xl/worksheets/_rels/sheet117.xml.rels><?xml version="1.0" encoding="UTF-8" standalone="yes"?>
<Relationships xmlns="http://schemas.openxmlformats.org/package/2006/relationships"><Relationship Id="rId3" Type="http://schemas.openxmlformats.org/officeDocument/2006/relationships/vmlDrawing" Target="../drawings/vmlDrawing114.vml"/><Relationship Id="rId2" Type="http://schemas.openxmlformats.org/officeDocument/2006/relationships/drawing" Target="../drawings/drawing116.xml"/><Relationship Id="rId1" Type="http://schemas.openxmlformats.org/officeDocument/2006/relationships/printerSettings" Target="../printerSettings/printerSettings102.bin"/><Relationship Id="rId4" Type="http://schemas.openxmlformats.org/officeDocument/2006/relationships/ctrlProp" Target="../ctrlProps/ctrlProp97.xml"/></Relationships>
</file>

<file path=xl/worksheets/_rels/sheet118.xml.rels><?xml version="1.0" encoding="UTF-8" standalone="yes"?>
<Relationships xmlns="http://schemas.openxmlformats.org/package/2006/relationships"><Relationship Id="rId3" Type="http://schemas.openxmlformats.org/officeDocument/2006/relationships/vmlDrawing" Target="../drawings/vmlDrawing115.vml"/><Relationship Id="rId2" Type="http://schemas.openxmlformats.org/officeDocument/2006/relationships/drawing" Target="../drawings/drawing117.xml"/><Relationship Id="rId1" Type="http://schemas.openxmlformats.org/officeDocument/2006/relationships/printerSettings" Target="../printerSettings/printerSettings103.bin"/><Relationship Id="rId4" Type="http://schemas.openxmlformats.org/officeDocument/2006/relationships/ctrlProp" Target="../ctrlProps/ctrlProp98.xml"/></Relationships>
</file>

<file path=xl/worksheets/_rels/sheet119.xml.rels><?xml version="1.0" encoding="UTF-8" standalone="yes"?>
<Relationships xmlns="http://schemas.openxmlformats.org/package/2006/relationships"><Relationship Id="rId3" Type="http://schemas.openxmlformats.org/officeDocument/2006/relationships/vmlDrawing" Target="../drawings/vmlDrawing116.vml"/><Relationship Id="rId2" Type="http://schemas.openxmlformats.org/officeDocument/2006/relationships/drawing" Target="../drawings/drawing118.xml"/><Relationship Id="rId1" Type="http://schemas.openxmlformats.org/officeDocument/2006/relationships/printerSettings" Target="../printerSettings/printerSettings104.bin"/><Relationship Id="rId4" Type="http://schemas.openxmlformats.org/officeDocument/2006/relationships/ctrlProp" Target="../ctrlProps/ctrlProp9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2.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5.xml"/></Relationships>
</file>

<file path=xl/worksheets/_rels/sheet120.xml.rels><?xml version="1.0" encoding="UTF-8" standalone="yes"?>
<Relationships xmlns="http://schemas.openxmlformats.org/package/2006/relationships"><Relationship Id="rId3" Type="http://schemas.openxmlformats.org/officeDocument/2006/relationships/vmlDrawing" Target="../drawings/vmlDrawing117.vml"/><Relationship Id="rId2" Type="http://schemas.openxmlformats.org/officeDocument/2006/relationships/drawing" Target="../drawings/drawing119.xml"/><Relationship Id="rId1" Type="http://schemas.openxmlformats.org/officeDocument/2006/relationships/printerSettings" Target="../printerSettings/printerSettings105.bin"/><Relationship Id="rId4" Type="http://schemas.openxmlformats.org/officeDocument/2006/relationships/ctrlProp" Target="../ctrlProps/ctrlProp100.xml"/></Relationships>
</file>

<file path=xl/worksheets/_rels/sheet121.xml.rels><?xml version="1.0" encoding="UTF-8" standalone="yes"?>
<Relationships xmlns="http://schemas.openxmlformats.org/package/2006/relationships"><Relationship Id="rId3" Type="http://schemas.openxmlformats.org/officeDocument/2006/relationships/vmlDrawing" Target="../drawings/vmlDrawing118.vml"/><Relationship Id="rId2" Type="http://schemas.openxmlformats.org/officeDocument/2006/relationships/drawing" Target="../drawings/drawing120.xml"/><Relationship Id="rId1" Type="http://schemas.openxmlformats.org/officeDocument/2006/relationships/printerSettings" Target="../printerSettings/printerSettings106.bin"/><Relationship Id="rId4" Type="http://schemas.openxmlformats.org/officeDocument/2006/relationships/ctrlProp" Target="../ctrlProps/ctrlProp101.xml"/></Relationships>
</file>

<file path=xl/worksheets/_rels/sheet122.xml.rels><?xml version="1.0" encoding="UTF-8" standalone="yes"?>
<Relationships xmlns="http://schemas.openxmlformats.org/package/2006/relationships"><Relationship Id="rId3" Type="http://schemas.openxmlformats.org/officeDocument/2006/relationships/vmlDrawing" Target="../drawings/vmlDrawing119.vml"/><Relationship Id="rId2" Type="http://schemas.openxmlformats.org/officeDocument/2006/relationships/drawing" Target="../drawings/drawing121.xml"/><Relationship Id="rId1" Type="http://schemas.openxmlformats.org/officeDocument/2006/relationships/printerSettings" Target="../printerSettings/printerSettings107.bin"/><Relationship Id="rId4" Type="http://schemas.openxmlformats.org/officeDocument/2006/relationships/ctrlProp" Target="../ctrlProps/ctrlProp102.xml"/></Relationships>
</file>

<file path=xl/worksheets/_rels/sheet123.xml.rels><?xml version="1.0" encoding="UTF-8" standalone="yes"?>
<Relationships xmlns="http://schemas.openxmlformats.org/package/2006/relationships"><Relationship Id="rId3" Type="http://schemas.openxmlformats.org/officeDocument/2006/relationships/vmlDrawing" Target="../drawings/vmlDrawing120.vml"/><Relationship Id="rId2" Type="http://schemas.openxmlformats.org/officeDocument/2006/relationships/drawing" Target="../drawings/drawing122.xml"/><Relationship Id="rId1" Type="http://schemas.openxmlformats.org/officeDocument/2006/relationships/printerSettings" Target="../printerSettings/printerSettings108.bin"/><Relationship Id="rId4" Type="http://schemas.openxmlformats.org/officeDocument/2006/relationships/ctrlProp" Target="../ctrlProps/ctrlProp103.xml"/></Relationships>
</file>

<file path=xl/worksheets/_rels/sheet124.xml.rels><?xml version="1.0" encoding="UTF-8" standalone="yes"?>
<Relationships xmlns="http://schemas.openxmlformats.org/package/2006/relationships"><Relationship Id="rId3" Type="http://schemas.openxmlformats.org/officeDocument/2006/relationships/vmlDrawing" Target="../drawings/vmlDrawing121.vml"/><Relationship Id="rId2" Type="http://schemas.openxmlformats.org/officeDocument/2006/relationships/drawing" Target="../drawings/drawing123.xml"/><Relationship Id="rId1" Type="http://schemas.openxmlformats.org/officeDocument/2006/relationships/printerSettings" Target="../printerSettings/printerSettings109.bin"/><Relationship Id="rId4" Type="http://schemas.openxmlformats.org/officeDocument/2006/relationships/ctrlProp" Target="../ctrlProps/ctrlProp104.xml"/></Relationships>
</file>

<file path=xl/worksheets/_rels/sheet125.xml.rels><?xml version="1.0" encoding="UTF-8" standalone="yes"?>
<Relationships xmlns="http://schemas.openxmlformats.org/package/2006/relationships"><Relationship Id="rId3" Type="http://schemas.openxmlformats.org/officeDocument/2006/relationships/vmlDrawing" Target="../drawings/vmlDrawing122.vml"/><Relationship Id="rId2" Type="http://schemas.openxmlformats.org/officeDocument/2006/relationships/drawing" Target="../drawings/drawing124.xml"/><Relationship Id="rId1" Type="http://schemas.openxmlformats.org/officeDocument/2006/relationships/printerSettings" Target="../printerSettings/printerSettings110.bin"/><Relationship Id="rId4" Type="http://schemas.openxmlformats.org/officeDocument/2006/relationships/ctrlProp" Target="../ctrlProps/ctrlProp105.xml"/></Relationships>
</file>

<file path=xl/worksheets/_rels/sheet126.xml.rels><?xml version="1.0" encoding="UTF-8" standalone="yes"?>
<Relationships xmlns="http://schemas.openxmlformats.org/package/2006/relationships"><Relationship Id="rId3" Type="http://schemas.openxmlformats.org/officeDocument/2006/relationships/vmlDrawing" Target="../drawings/vmlDrawing123.vml"/><Relationship Id="rId2" Type="http://schemas.openxmlformats.org/officeDocument/2006/relationships/drawing" Target="../drawings/drawing125.xml"/><Relationship Id="rId1" Type="http://schemas.openxmlformats.org/officeDocument/2006/relationships/printerSettings" Target="../printerSettings/printerSettings111.bin"/><Relationship Id="rId4" Type="http://schemas.openxmlformats.org/officeDocument/2006/relationships/ctrlProp" Target="../ctrlProps/ctrlProp106.xml"/></Relationships>
</file>

<file path=xl/worksheets/_rels/sheet127.xml.rels><?xml version="1.0" encoding="UTF-8" standalone="yes"?>
<Relationships xmlns="http://schemas.openxmlformats.org/package/2006/relationships"><Relationship Id="rId3" Type="http://schemas.openxmlformats.org/officeDocument/2006/relationships/vmlDrawing" Target="../drawings/vmlDrawing124.vml"/><Relationship Id="rId2" Type="http://schemas.openxmlformats.org/officeDocument/2006/relationships/drawing" Target="../drawings/drawing126.xml"/><Relationship Id="rId1" Type="http://schemas.openxmlformats.org/officeDocument/2006/relationships/printerSettings" Target="../printerSettings/printerSettings112.bin"/><Relationship Id="rId4" Type="http://schemas.openxmlformats.org/officeDocument/2006/relationships/ctrlProp" Target="../ctrlProps/ctrlProp107.xml"/></Relationships>
</file>

<file path=xl/worksheets/_rels/sheet128.xml.rels><?xml version="1.0" encoding="UTF-8" standalone="yes"?>
<Relationships xmlns="http://schemas.openxmlformats.org/package/2006/relationships"><Relationship Id="rId3" Type="http://schemas.openxmlformats.org/officeDocument/2006/relationships/vmlDrawing" Target="../drawings/vmlDrawing125.vml"/><Relationship Id="rId2" Type="http://schemas.openxmlformats.org/officeDocument/2006/relationships/drawing" Target="../drawings/drawing127.xml"/><Relationship Id="rId1" Type="http://schemas.openxmlformats.org/officeDocument/2006/relationships/printerSettings" Target="../printerSettings/printerSettings113.bin"/><Relationship Id="rId4" Type="http://schemas.openxmlformats.org/officeDocument/2006/relationships/ctrlProp" Target="../ctrlProps/ctrlProp108.xml"/></Relationships>
</file>

<file path=xl/worksheets/_rels/sheet129.xml.rels><?xml version="1.0" encoding="UTF-8" standalone="yes"?>
<Relationships xmlns="http://schemas.openxmlformats.org/package/2006/relationships"><Relationship Id="rId3" Type="http://schemas.openxmlformats.org/officeDocument/2006/relationships/vmlDrawing" Target="../drawings/vmlDrawing126.vml"/><Relationship Id="rId2" Type="http://schemas.openxmlformats.org/officeDocument/2006/relationships/drawing" Target="../drawings/drawing128.xml"/><Relationship Id="rId1" Type="http://schemas.openxmlformats.org/officeDocument/2006/relationships/printerSettings" Target="../printerSettings/printerSettings114.bin"/><Relationship Id="rId4" Type="http://schemas.openxmlformats.org/officeDocument/2006/relationships/ctrlProp" Target="../ctrlProps/ctrlProp109.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3.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6.xml"/></Relationships>
</file>

<file path=xl/worksheets/_rels/sheet130.xml.rels><?xml version="1.0" encoding="UTF-8" standalone="yes"?>
<Relationships xmlns="http://schemas.openxmlformats.org/package/2006/relationships"><Relationship Id="rId3" Type="http://schemas.openxmlformats.org/officeDocument/2006/relationships/vmlDrawing" Target="../drawings/vmlDrawing127.vml"/><Relationship Id="rId2" Type="http://schemas.openxmlformats.org/officeDocument/2006/relationships/drawing" Target="../drawings/drawing129.xml"/><Relationship Id="rId1" Type="http://schemas.openxmlformats.org/officeDocument/2006/relationships/printerSettings" Target="../printerSettings/printerSettings115.bin"/><Relationship Id="rId4" Type="http://schemas.openxmlformats.org/officeDocument/2006/relationships/ctrlProp" Target="../ctrlProps/ctrlProp110.xml"/></Relationships>
</file>

<file path=xl/worksheets/_rels/sheet131.xml.rels><?xml version="1.0" encoding="UTF-8" standalone="yes"?>
<Relationships xmlns="http://schemas.openxmlformats.org/package/2006/relationships"><Relationship Id="rId3" Type="http://schemas.openxmlformats.org/officeDocument/2006/relationships/vmlDrawing" Target="../drawings/vmlDrawing128.vml"/><Relationship Id="rId2" Type="http://schemas.openxmlformats.org/officeDocument/2006/relationships/drawing" Target="../drawings/drawing130.xml"/><Relationship Id="rId1" Type="http://schemas.openxmlformats.org/officeDocument/2006/relationships/printerSettings" Target="../printerSettings/printerSettings116.bin"/><Relationship Id="rId4" Type="http://schemas.openxmlformats.org/officeDocument/2006/relationships/ctrlProp" Target="../ctrlProps/ctrlProp111.xml"/></Relationships>
</file>

<file path=xl/worksheets/_rels/sheet132.xml.rels><?xml version="1.0" encoding="UTF-8" standalone="yes"?>
<Relationships xmlns="http://schemas.openxmlformats.org/package/2006/relationships"><Relationship Id="rId3" Type="http://schemas.openxmlformats.org/officeDocument/2006/relationships/vmlDrawing" Target="../drawings/vmlDrawing129.vml"/><Relationship Id="rId2" Type="http://schemas.openxmlformats.org/officeDocument/2006/relationships/drawing" Target="../drawings/drawing131.xml"/><Relationship Id="rId1" Type="http://schemas.openxmlformats.org/officeDocument/2006/relationships/printerSettings" Target="../printerSettings/printerSettings117.bin"/><Relationship Id="rId4" Type="http://schemas.openxmlformats.org/officeDocument/2006/relationships/ctrlProp" Target="../ctrlProps/ctrlProp112.xml"/></Relationships>
</file>

<file path=xl/worksheets/_rels/sheet133.xml.rels><?xml version="1.0" encoding="UTF-8" standalone="yes"?>
<Relationships xmlns="http://schemas.openxmlformats.org/package/2006/relationships"><Relationship Id="rId3" Type="http://schemas.openxmlformats.org/officeDocument/2006/relationships/vmlDrawing" Target="../drawings/vmlDrawing130.vml"/><Relationship Id="rId2" Type="http://schemas.openxmlformats.org/officeDocument/2006/relationships/drawing" Target="../drawings/drawing132.xml"/><Relationship Id="rId1" Type="http://schemas.openxmlformats.org/officeDocument/2006/relationships/printerSettings" Target="../printerSettings/printerSettings118.bin"/><Relationship Id="rId4" Type="http://schemas.openxmlformats.org/officeDocument/2006/relationships/ctrlProp" Target="../ctrlProps/ctrlProp113.xml"/></Relationships>
</file>

<file path=xl/worksheets/_rels/sheet134.xml.rels><?xml version="1.0" encoding="UTF-8" standalone="yes"?>
<Relationships xmlns="http://schemas.openxmlformats.org/package/2006/relationships"><Relationship Id="rId3" Type="http://schemas.openxmlformats.org/officeDocument/2006/relationships/vmlDrawing" Target="../drawings/vmlDrawing131.vml"/><Relationship Id="rId2" Type="http://schemas.openxmlformats.org/officeDocument/2006/relationships/drawing" Target="../drawings/drawing133.xml"/><Relationship Id="rId1" Type="http://schemas.openxmlformats.org/officeDocument/2006/relationships/printerSettings" Target="../printerSettings/printerSettings119.bin"/><Relationship Id="rId4" Type="http://schemas.openxmlformats.org/officeDocument/2006/relationships/ctrlProp" Target="../ctrlProps/ctrlProp114.xml"/></Relationships>
</file>

<file path=xl/worksheets/_rels/sheet135.xml.rels><?xml version="1.0" encoding="UTF-8" standalone="yes"?>
<Relationships xmlns="http://schemas.openxmlformats.org/package/2006/relationships"><Relationship Id="rId3" Type="http://schemas.openxmlformats.org/officeDocument/2006/relationships/vmlDrawing" Target="../drawings/vmlDrawing132.vml"/><Relationship Id="rId2" Type="http://schemas.openxmlformats.org/officeDocument/2006/relationships/drawing" Target="../drawings/drawing134.xml"/><Relationship Id="rId1" Type="http://schemas.openxmlformats.org/officeDocument/2006/relationships/printerSettings" Target="../printerSettings/printerSettings120.bin"/><Relationship Id="rId4" Type="http://schemas.openxmlformats.org/officeDocument/2006/relationships/ctrlProp" Target="../ctrlProps/ctrlProp115.xml"/></Relationships>
</file>

<file path=xl/worksheets/_rels/sheet136.xml.rels><?xml version="1.0" encoding="UTF-8" standalone="yes"?>
<Relationships xmlns="http://schemas.openxmlformats.org/package/2006/relationships"><Relationship Id="rId3" Type="http://schemas.openxmlformats.org/officeDocument/2006/relationships/vmlDrawing" Target="../drawings/vmlDrawing133.vml"/><Relationship Id="rId2" Type="http://schemas.openxmlformats.org/officeDocument/2006/relationships/drawing" Target="../drawings/drawing135.xml"/><Relationship Id="rId1" Type="http://schemas.openxmlformats.org/officeDocument/2006/relationships/printerSettings" Target="../printerSettings/printerSettings121.bin"/><Relationship Id="rId4" Type="http://schemas.openxmlformats.org/officeDocument/2006/relationships/ctrlProp" Target="../ctrlProps/ctrlProp116.xml"/></Relationships>
</file>

<file path=xl/worksheets/_rels/sheet137.xml.rels><?xml version="1.0" encoding="UTF-8" standalone="yes"?>
<Relationships xmlns="http://schemas.openxmlformats.org/package/2006/relationships"><Relationship Id="rId3" Type="http://schemas.openxmlformats.org/officeDocument/2006/relationships/vmlDrawing" Target="../drawings/vmlDrawing134.vml"/><Relationship Id="rId2" Type="http://schemas.openxmlformats.org/officeDocument/2006/relationships/drawing" Target="../drawings/drawing136.xml"/><Relationship Id="rId1" Type="http://schemas.openxmlformats.org/officeDocument/2006/relationships/printerSettings" Target="../printerSettings/printerSettings122.bin"/><Relationship Id="rId4" Type="http://schemas.openxmlformats.org/officeDocument/2006/relationships/ctrlProp" Target="../ctrlProps/ctrlProp117.xml"/></Relationships>
</file>

<file path=xl/worksheets/_rels/sheet138.xml.rels><?xml version="1.0" encoding="UTF-8" standalone="yes"?>
<Relationships xmlns="http://schemas.openxmlformats.org/package/2006/relationships"><Relationship Id="rId3" Type="http://schemas.openxmlformats.org/officeDocument/2006/relationships/vmlDrawing" Target="../drawings/vmlDrawing135.vml"/><Relationship Id="rId2" Type="http://schemas.openxmlformats.org/officeDocument/2006/relationships/drawing" Target="../drawings/drawing137.xml"/><Relationship Id="rId1" Type="http://schemas.openxmlformats.org/officeDocument/2006/relationships/printerSettings" Target="../printerSettings/printerSettings123.bin"/><Relationship Id="rId4" Type="http://schemas.openxmlformats.org/officeDocument/2006/relationships/ctrlProp" Target="../ctrlProps/ctrlProp118.xml"/></Relationships>
</file>

<file path=xl/worksheets/_rels/sheet139.xml.rels><?xml version="1.0" encoding="UTF-8" standalone="yes"?>
<Relationships xmlns="http://schemas.openxmlformats.org/package/2006/relationships"><Relationship Id="rId3" Type="http://schemas.openxmlformats.org/officeDocument/2006/relationships/vmlDrawing" Target="../drawings/vmlDrawing136.vml"/><Relationship Id="rId2" Type="http://schemas.openxmlformats.org/officeDocument/2006/relationships/drawing" Target="../drawings/drawing138.xml"/><Relationship Id="rId1" Type="http://schemas.openxmlformats.org/officeDocument/2006/relationships/printerSettings" Target="../printerSettings/printerSettings124.bin"/><Relationship Id="rId4" Type="http://schemas.openxmlformats.org/officeDocument/2006/relationships/ctrlProp" Target="../ctrlProps/ctrlProp11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4.xml"/><Relationship Id="rId1" Type="http://schemas.openxmlformats.org/officeDocument/2006/relationships/printerSettings" Target="../printerSettings/printerSettings9.bin"/><Relationship Id="rId5" Type="http://schemas.openxmlformats.org/officeDocument/2006/relationships/comments" Target="../comments8.xml"/><Relationship Id="rId4" Type="http://schemas.openxmlformats.org/officeDocument/2006/relationships/ctrlProp" Target="../ctrlProps/ctrlProp7.xml"/></Relationships>
</file>

<file path=xl/worksheets/_rels/sheet140.xml.rels><?xml version="1.0" encoding="UTF-8" standalone="yes"?>
<Relationships xmlns="http://schemas.openxmlformats.org/package/2006/relationships"><Relationship Id="rId3" Type="http://schemas.openxmlformats.org/officeDocument/2006/relationships/vmlDrawing" Target="../drawings/vmlDrawing137.vml"/><Relationship Id="rId2" Type="http://schemas.openxmlformats.org/officeDocument/2006/relationships/drawing" Target="../drawings/drawing139.xml"/><Relationship Id="rId1" Type="http://schemas.openxmlformats.org/officeDocument/2006/relationships/printerSettings" Target="../printerSettings/printerSettings125.bin"/><Relationship Id="rId4" Type="http://schemas.openxmlformats.org/officeDocument/2006/relationships/ctrlProp" Target="../ctrlProps/ctrlProp120.xml"/></Relationships>
</file>

<file path=xl/worksheets/_rels/sheet141.xml.rels><?xml version="1.0" encoding="UTF-8" standalone="yes"?>
<Relationships xmlns="http://schemas.openxmlformats.org/package/2006/relationships"><Relationship Id="rId3" Type="http://schemas.openxmlformats.org/officeDocument/2006/relationships/vmlDrawing" Target="../drawings/vmlDrawing138.vml"/><Relationship Id="rId2" Type="http://schemas.openxmlformats.org/officeDocument/2006/relationships/drawing" Target="../drawings/drawing140.xml"/><Relationship Id="rId1" Type="http://schemas.openxmlformats.org/officeDocument/2006/relationships/printerSettings" Target="../printerSettings/printerSettings126.bin"/><Relationship Id="rId4" Type="http://schemas.openxmlformats.org/officeDocument/2006/relationships/ctrlProp" Target="../ctrlProps/ctrlProp121.xml"/></Relationships>
</file>

<file path=xl/worksheets/_rels/sheet142.xml.rels><?xml version="1.0" encoding="UTF-8" standalone="yes"?>
<Relationships xmlns="http://schemas.openxmlformats.org/package/2006/relationships"><Relationship Id="rId3" Type="http://schemas.openxmlformats.org/officeDocument/2006/relationships/vmlDrawing" Target="../drawings/vmlDrawing139.vml"/><Relationship Id="rId2" Type="http://schemas.openxmlformats.org/officeDocument/2006/relationships/drawing" Target="../drawings/drawing141.xml"/><Relationship Id="rId1" Type="http://schemas.openxmlformats.org/officeDocument/2006/relationships/printerSettings" Target="../printerSettings/printerSettings127.bin"/><Relationship Id="rId4" Type="http://schemas.openxmlformats.org/officeDocument/2006/relationships/ctrlProp" Target="../ctrlProps/ctrlProp122.xml"/></Relationships>
</file>

<file path=xl/worksheets/_rels/sheet143.xml.rels><?xml version="1.0" encoding="UTF-8" standalone="yes"?>
<Relationships xmlns="http://schemas.openxmlformats.org/package/2006/relationships"><Relationship Id="rId3" Type="http://schemas.openxmlformats.org/officeDocument/2006/relationships/vmlDrawing" Target="../drawings/vmlDrawing140.vml"/><Relationship Id="rId2" Type="http://schemas.openxmlformats.org/officeDocument/2006/relationships/drawing" Target="../drawings/drawing142.xml"/><Relationship Id="rId1" Type="http://schemas.openxmlformats.org/officeDocument/2006/relationships/printerSettings" Target="../printerSettings/printerSettings128.bin"/><Relationship Id="rId4" Type="http://schemas.openxmlformats.org/officeDocument/2006/relationships/ctrlProp" Target="../ctrlProps/ctrlProp123.xml"/></Relationships>
</file>

<file path=xl/worksheets/_rels/sheet144.xml.rels><?xml version="1.0" encoding="UTF-8" standalone="yes"?>
<Relationships xmlns="http://schemas.openxmlformats.org/package/2006/relationships"><Relationship Id="rId3" Type="http://schemas.openxmlformats.org/officeDocument/2006/relationships/vmlDrawing" Target="../drawings/vmlDrawing141.vml"/><Relationship Id="rId2" Type="http://schemas.openxmlformats.org/officeDocument/2006/relationships/drawing" Target="../drawings/drawing143.xml"/><Relationship Id="rId1" Type="http://schemas.openxmlformats.org/officeDocument/2006/relationships/printerSettings" Target="../printerSettings/printerSettings129.bin"/><Relationship Id="rId4" Type="http://schemas.openxmlformats.org/officeDocument/2006/relationships/ctrlProp" Target="../ctrlProps/ctrlProp124.xml"/></Relationships>
</file>

<file path=xl/worksheets/_rels/sheet145.xml.rels><?xml version="1.0" encoding="UTF-8" standalone="yes"?>
<Relationships xmlns="http://schemas.openxmlformats.org/package/2006/relationships"><Relationship Id="rId3" Type="http://schemas.openxmlformats.org/officeDocument/2006/relationships/vmlDrawing" Target="../drawings/vmlDrawing142.vml"/><Relationship Id="rId2" Type="http://schemas.openxmlformats.org/officeDocument/2006/relationships/drawing" Target="../drawings/drawing144.xml"/><Relationship Id="rId1" Type="http://schemas.openxmlformats.org/officeDocument/2006/relationships/printerSettings" Target="../printerSettings/printerSettings130.bin"/><Relationship Id="rId4" Type="http://schemas.openxmlformats.org/officeDocument/2006/relationships/ctrlProp" Target="../ctrlProps/ctrlProp125.xml"/></Relationships>
</file>

<file path=xl/worksheets/_rels/sheet146.xml.rels><?xml version="1.0" encoding="UTF-8" standalone="yes"?>
<Relationships xmlns="http://schemas.openxmlformats.org/package/2006/relationships"><Relationship Id="rId3" Type="http://schemas.openxmlformats.org/officeDocument/2006/relationships/vmlDrawing" Target="../drawings/vmlDrawing143.vml"/><Relationship Id="rId2" Type="http://schemas.openxmlformats.org/officeDocument/2006/relationships/drawing" Target="../drawings/drawing145.xml"/><Relationship Id="rId1" Type="http://schemas.openxmlformats.org/officeDocument/2006/relationships/printerSettings" Target="../printerSettings/printerSettings131.bin"/><Relationship Id="rId4" Type="http://schemas.openxmlformats.org/officeDocument/2006/relationships/ctrlProp" Target="../ctrlProps/ctrlProp126.xml"/></Relationships>
</file>

<file path=xl/worksheets/_rels/sheet147.xml.rels><?xml version="1.0" encoding="UTF-8" standalone="yes"?>
<Relationships xmlns="http://schemas.openxmlformats.org/package/2006/relationships"><Relationship Id="rId3" Type="http://schemas.openxmlformats.org/officeDocument/2006/relationships/vmlDrawing" Target="../drawings/vmlDrawing144.vml"/><Relationship Id="rId2" Type="http://schemas.openxmlformats.org/officeDocument/2006/relationships/drawing" Target="../drawings/drawing146.xml"/><Relationship Id="rId1" Type="http://schemas.openxmlformats.org/officeDocument/2006/relationships/printerSettings" Target="../printerSettings/printerSettings132.bin"/><Relationship Id="rId4" Type="http://schemas.openxmlformats.org/officeDocument/2006/relationships/ctrlProp" Target="../ctrlProps/ctrlProp127.xml"/></Relationships>
</file>

<file path=xl/worksheets/_rels/sheet148.xml.rels><?xml version="1.0" encoding="UTF-8" standalone="yes"?>
<Relationships xmlns="http://schemas.openxmlformats.org/package/2006/relationships"><Relationship Id="rId3" Type="http://schemas.openxmlformats.org/officeDocument/2006/relationships/vmlDrawing" Target="../drawings/vmlDrawing145.vml"/><Relationship Id="rId2" Type="http://schemas.openxmlformats.org/officeDocument/2006/relationships/drawing" Target="../drawings/drawing147.xml"/><Relationship Id="rId1" Type="http://schemas.openxmlformats.org/officeDocument/2006/relationships/printerSettings" Target="../printerSettings/printerSettings133.bin"/><Relationship Id="rId4" Type="http://schemas.openxmlformats.org/officeDocument/2006/relationships/ctrlProp" Target="../ctrlProps/ctrlProp128.xml"/></Relationships>
</file>

<file path=xl/worksheets/_rels/sheet149.xml.rels><?xml version="1.0" encoding="UTF-8" standalone="yes"?>
<Relationships xmlns="http://schemas.openxmlformats.org/package/2006/relationships"><Relationship Id="rId3" Type="http://schemas.openxmlformats.org/officeDocument/2006/relationships/vmlDrawing" Target="../drawings/vmlDrawing146.vml"/><Relationship Id="rId2" Type="http://schemas.openxmlformats.org/officeDocument/2006/relationships/drawing" Target="../drawings/drawing148.xml"/><Relationship Id="rId1" Type="http://schemas.openxmlformats.org/officeDocument/2006/relationships/printerSettings" Target="../printerSettings/printerSettings134.bin"/><Relationship Id="rId4" Type="http://schemas.openxmlformats.org/officeDocument/2006/relationships/ctrlProp" Target="../ctrlProps/ctrlProp129.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5.xml"/><Relationship Id="rId1" Type="http://schemas.openxmlformats.org/officeDocument/2006/relationships/printerSettings" Target="../printerSettings/printerSettings10.bin"/><Relationship Id="rId5" Type="http://schemas.openxmlformats.org/officeDocument/2006/relationships/comments" Target="../comments9.xml"/><Relationship Id="rId4" Type="http://schemas.openxmlformats.org/officeDocument/2006/relationships/ctrlProp" Target="../ctrlProps/ctrlProp8.xml"/></Relationships>
</file>

<file path=xl/worksheets/_rels/sheet150.xml.rels><?xml version="1.0" encoding="UTF-8" standalone="yes"?>
<Relationships xmlns="http://schemas.openxmlformats.org/package/2006/relationships"><Relationship Id="rId3" Type="http://schemas.openxmlformats.org/officeDocument/2006/relationships/vmlDrawing" Target="../drawings/vmlDrawing147.vml"/><Relationship Id="rId2" Type="http://schemas.openxmlformats.org/officeDocument/2006/relationships/drawing" Target="../drawings/drawing149.xml"/><Relationship Id="rId1" Type="http://schemas.openxmlformats.org/officeDocument/2006/relationships/printerSettings" Target="../printerSettings/printerSettings135.bin"/><Relationship Id="rId4" Type="http://schemas.openxmlformats.org/officeDocument/2006/relationships/ctrlProp" Target="../ctrlProps/ctrlProp130.xml"/></Relationships>
</file>

<file path=xl/worksheets/_rels/sheet151.xml.rels><?xml version="1.0" encoding="UTF-8" standalone="yes"?>
<Relationships xmlns="http://schemas.openxmlformats.org/package/2006/relationships"><Relationship Id="rId3" Type="http://schemas.openxmlformats.org/officeDocument/2006/relationships/vmlDrawing" Target="../drawings/vmlDrawing148.vml"/><Relationship Id="rId2" Type="http://schemas.openxmlformats.org/officeDocument/2006/relationships/drawing" Target="../drawings/drawing150.xml"/><Relationship Id="rId1" Type="http://schemas.openxmlformats.org/officeDocument/2006/relationships/printerSettings" Target="../printerSettings/printerSettings136.bin"/><Relationship Id="rId4" Type="http://schemas.openxmlformats.org/officeDocument/2006/relationships/ctrlProp" Target="../ctrlProps/ctrlProp131.xml"/></Relationships>
</file>

<file path=xl/worksheets/_rels/sheet152.xml.rels><?xml version="1.0" encoding="UTF-8" standalone="yes"?>
<Relationships xmlns="http://schemas.openxmlformats.org/package/2006/relationships"><Relationship Id="rId3" Type="http://schemas.openxmlformats.org/officeDocument/2006/relationships/vmlDrawing" Target="../drawings/vmlDrawing149.vml"/><Relationship Id="rId2" Type="http://schemas.openxmlformats.org/officeDocument/2006/relationships/drawing" Target="../drawings/drawing151.xml"/><Relationship Id="rId1" Type="http://schemas.openxmlformats.org/officeDocument/2006/relationships/printerSettings" Target="../printerSettings/printerSettings137.bin"/><Relationship Id="rId4" Type="http://schemas.openxmlformats.org/officeDocument/2006/relationships/ctrlProp" Target="../ctrlProps/ctrlProp132.xml"/></Relationships>
</file>

<file path=xl/worksheets/_rels/sheet153.xml.rels><?xml version="1.0" encoding="UTF-8" standalone="yes"?>
<Relationships xmlns="http://schemas.openxmlformats.org/package/2006/relationships"><Relationship Id="rId3" Type="http://schemas.openxmlformats.org/officeDocument/2006/relationships/vmlDrawing" Target="../drawings/vmlDrawing150.vml"/><Relationship Id="rId2" Type="http://schemas.openxmlformats.org/officeDocument/2006/relationships/drawing" Target="../drawings/drawing152.xml"/><Relationship Id="rId1" Type="http://schemas.openxmlformats.org/officeDocument/2006/relationships/printerSettings" Target="../printerSettings/printerSettings138.bin"/><Relationship Id="rId4" Type="http://schemas.openxmlformats.org/officeDocument/2006/relationships/ctrlProp" Target="../ctrlProps/ctrlProp133.xml"/></Relationships>
</file>

<file path=xl/worksheets/_rels/sheet154.xml.rels><?xml version="1.0" encoding="UTF-8" standalone="yes"?>
<Relationships xmlns="http://schemas.openxmlformats.org/package/2006/relationships"><Relationship Id="rId3" Type="http://schemas.openxmlformats.org/officeDocument/2006/relationships/vmlDrawing" Target="../drawings/vmlDrawing151.vml"/><Relationship Id="rId2" Type="http://schemas.openxmlformats.org/officeDocument/2006/relationships/drawing" Target="../drawings/drawing153.xml"/><Relationship Id="rId1" Type="http://schemas.openxmlformats.org/officeDocument/2006/relationships/printerSettings" Target="../printerSettings/printerSettings139.bin"/><Relationship Id="rId4" Type="http://schemas.openxmlformats.org/officeDocument/2006/relationships/ctrlProp" Target="../ctrlProps/ctrlProp134.xml"/></Relationships>
</file>

<file path=xl/worksheets/_rels/sheet155.xml.rels><?xml version="1.0" encoding="UTF-8" standalone="yes"?>
<Relationships xmlns="http://schemas.openxmlformats.org/package/2006/relationships"><Relationship Id="rId3" Type="http://schemas.openxmlformats.org/officeDocument/2006/relationships/vmlDrawing" Target="../drawings/vmlDrawing152.vml"/><Relationship Id="rId2" Type="http://schemas.openxmlformats.org/officeDocument/2006/relationships/drawing" Target="../drawings/drawing154.xml"/><Relationship Id="rId1" Type="http://schemas.openxmlformats.org/officeDocument/2006/relationships/printerSettings" Target="../printerSettings/printerSettings140.bin"/><Relationship Id="rId4" Type="http://schemas.openxmlformats.org/officeDocument/2006/relationships/ctrlProp" Target="../ctrlProps/ctrlProp135.xml"/></Relationships>
</file>

<file path=xl/worksheets/_rels/sheet156.xml.rels><?xml version="1.0" encoding="UTF-8" standalone="yes"?>
<Relationships xmlns="http://schemas.openxmlformats.org/package/2006/relationships"><Relationship Id="rId3" Type="http://schemas.openxmlformats.org/officeDocument/2006/relationships/vmlDrawing" Target="../drawings/vmlDrawing153.vml"/><Relationship Id="rId2" Type="http://schemas.openxmlformats.org/officeDocument/2006/relationships/drawing" Target="../drawings/drawing155.xml"/><Relationship Id="rId1" Type="http://schemas.openxmlformats.org/officeDocument/2006/relationships/printerSettings" Target="../printerSettings/printerSettings141.bin"/><Relationship Id="rId4" Type="http://schemas.openxmlformats.org/officeDocument/2006/relationships/ctrlProp" Target="../ctrlProps/ctrlProp136.xml"/></Relationships>
</file>

<file path=xl/worksheets/_rels/sheet157.xml.rels><?xml version="1.0" encoding="UTF-8" standalone="yes"?>
<Relationships xmlns="http://schemas.openxmlformats.org/package/2006/relationships"><Relationship Id="rId3" Type="http://schemas.openxmlformats.org/officeDocument/2006/relationships/vmlDrawing" Target="../drawings/vmlDrawing154.vml"/><Relationship Id="rId2" Type="http://schemas.openxmlformats.org/officeDocument/2006/relationships/drawing" Target="../drawings/drawing156.xml"/><Relationship Id="rId1" Type="http://schemas.openxmlformats.org/officeDocument/2006/relationships/printerSettings" Target="../printerSettings/printerSettings142.bin"/><Relationship Id="rId4" Type="http://schemas.openxmlformats.org/officeDocument/2006/relationships/ctrlProp" Target="../ctrlProps/ctrlProp137.xml"/></Relationships>
</file>

<file path=xl/worksheets/_rels/sheet158.xml.rels><?xml version="1.0" encoding="UTF-8" standalone="yes"?>
<Relationships xmlns="http://schemas.openxmlformats.org/package/2006/relationships"><Relationship Id="rId3" Type="http://schemas.openxmlformats.org/officeDocument/2006/relationships/vmlDrawing" Target="../drawings/vmlDrawing155.vml"/><Relationship Id="rId2" Type="http://schemas.openxmlformats.org/officeDocument/2006/relationships/drawing" Target="../drawings/drawing157.xml"/><Relationship Id="rId1" Type="http://schemas.openxmlformats.org/officeDocument/2006/relationships/printerSettings" Target="../printerSettings/printerSettings143.bin"/><Relationship Id="rId4" Type="http://schemas.openxmlformats.org/officeDocument/2006/relationships/ctrlProp" Target="../ctrlProps/ctrlProp138.xml"/></Relationships>
</file>

<file path=xl/worksheets/_rels/sheet159.xml.rels><?xml version="1.0" encoding="UTF-8" standalone="yes"?>
<Relationships xmlns="http://schemas.openxmlformats.org/package/2006/relationships"><Relationship Id="rId3" Type="http://schemas.openxmlformats.org/officeDocument/2006/relationships/vmlDrawing" Target="../drawings/vmlDrawing156.vml"/><Relationship Id="rId2" Type="http://schemas.openxmlformats.org/officeDocument/2006/relationships/drawing" Target="../drawings/drawing158.xml"/><Relationship Id="rId1" Type="http://schemas.openxmlformats.org/officeDocument/2006/relationships/printerSettings" Target="../printerSettings/printerSettings144.bin"/><Relationship Id="rId4" Type="http://schemas.openxmlformats.org/officeDocument/2006/relationships/ctrlProp" Target="../ctrlProps/ctrlProp139.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6.xml"/><Relationship Id="rId1" Type="http://schemas.openxmlformats.org/officeDocument/2006/relationships/printerSettings" Target="../printerSettings/printerSettings11.bin"/><Relationship Id="rId5" Type="http://schemas.openxmlformats.org/officeDocument/2006/relationships/comments" Target="../comments10.xml"/><Relationship Id="rId4" Type="http://schemas.openxmlformats.org/officeDocument/2006/relationships/ctrlProp" Target="../ctrlProps/ctrlProp9.xml"/></Relationships>
</file>

<file path=xl/worksheets/_rels/sheet160.xml.rels><?xml version="1.0" encoding="UTF-8" standalone="yes"?>
<Relationships xmlns="http://schemas.openxmlformats.org/package/2006/relationships"><Relationship Id="rId3" Type="http://schemas.openxmlformats.org/officeDocument/2006/relationships/vmlDrawing" Target="../drawings/vmlDrawing157.vml"/><Relationship Id="rId2" Type="http://schemas.openxmlformats.org/officeDocument/2006/relationships/drawing" Target="../drawings/drawing159.xml"/><Relationship Id="rId1" Type="http://schemas.openxmlformats.org/officeDocument/2006/relationships/printerSettings" Target="../printerSettings/printerSettings145.bin"/><Relationship Id="rId4" Type="http://schemas.openxmlformats.org/officeDocument/2006/relationships/ctrlProp" Target="../ctrlProps/ctrlProp140.xml"/></Relationships>
</file>

<file path=xl/worksheets/_rels/sheet161.xml.rels><?xml version="1.0" encoding="UTF-8" standalone="yes"?>
<Relationships xmlns="http://schemas.openxmlformats.org/package/2006/relationships"><Relationship Id="rId3" Type="http://schemas.openxmlformats.org/officeDocument/2006/relationships/vmlDrawing" Target="../drawings/vmlDrawing158.vml"/><Relationship Id="rId2" Type="http://schemas.openxmlformats.org/officeDocument/2006/relationships/drawing" Target="../drawings/drawing160.xml"/><Relationship Id="rId1" Type="http://schemas.openxmlformats.org/officeDocument/2006/relationships/printerSettings" Target="../printerSettings/printerSettings146.bin"/><Relationship Id="rId4" Type="http://schemas.openxmlformats.org/officeDocument/2006/relationships/ctrlProp" Target="../ctrlProps/ctrlProp141.xml"/></Relationships>
</file>

<file path=xl/worksheets/_rels/sheet162.xml.rels><?xml version="1.0" encoding="UTF-8" standalone="yes"?>
<Relationships xmlns="http://schemas.openxmlformats.org/package/2006/relationships"><Relationship Id="rId3" Type="http://schemas.openxmlformats.org/officeDocument/2006/relationships/vmlDrawing" Target="../drawings/vmlDrawing159.vml"/><Relationship Id="rId2" Type="http://schemas.openxmlformats.org/officeDocument/2006/relationships/drawing" Target="../drawings/drawing161.xml"/><Relationship Id="rId1" Type="http://schemas.openxmlformats.org/officeDocument/2006/relationships/printerSettings" Target="../printerSettings/printerSettings147.bin"/><Relationship Id="rId4" Type="http://schemas.openxmlformats.org/officeDocument/2006/relationships/ctrlProp" Target="../ctrlProps/ctrlProp142.xml"/></Relationships>
</file>

<file path=xl/worksheets/_rels/sheet163.xml.rels><?xml version="1.0" encoding="UTF-8" standalone="yes"?>
<Relationships xmlns="http://schemas.openxmlformats.org/package/2006/relationships"><Relationship Id="rId3" Type="http://schemas.openxmlformats.org/officeDocument/2006/relationships/vmlDrawing" Target="../drawings/vmlDrawing160.vml"/><Relationship Id="rId2" Type="http://schemas.openxmlformats.org/officeDocument/2006/relationships/drawing" Target="../drawings/drawing162.xml"/><Relationship Id="rId1" Type="http://schemas.openxmlformats.org/officeDocument/2006/relationships/printerSettings" Target="../printerSettings/printerSettings148.bin"/><Relationship Id="rId4" Type="http://schemas.openxmlformats.org/officeDocument/2006/relationships/ctrlProp" Target="../ctrlProps/ctrlProp143.xml"/></Relationships>
</file>

<file path=xl/worksheets/_rels/sheet164.xml.rels><?xml version="1.0" encoding="UTF-8" standalone="yes"?>
<Relationships xmlns="http://schemas.openxmlformats.org/package/2006/relationships"><Relationship Id="rId3" Type="http://schemas.openxmlformats.org/officeDocument/2006/relationships/vmlDrawing" Target="../drawings/vmlDrawing161.vml"/><Relationship Id="rId2" Type="http://schemas.openxmlformats.org/officeDocument/2006/relationships/drawing" Target="../drawings/drawing163.xml"/><Relationship Id="rId1" Type="http://schemas.openxmlformats.org/officeDocument/2006/relationships/printerSettings" Target="../printerSettings/printerSettings149.bin"/><Relationship Id="rId4" Type="http://schemas.openxmlformats.org/officeDocument/2006/relationships/ctrlProp" Target="../ctrlProps/ctrlProp144.xml"/></Relationships>
</file>

<file path=xl/worksheets/_rels/sheet165.xml.rels><?xml version="1.0" encoding="UTF-8" standalone="yes"?>
<Relationships xmlns="http://schemas.openxmlformats.org/package/2006/relationships"><Relationship Id="rId3" Type="http://schemas.openxmlformats.org/officeDocument/2006/relationships/vmlDrawing" Target="../drawings/vmlDrawing162.vml"/><Relationship Id="rId2" Type="http://schemas.openxmlformats.org/officeDocument/2006/relationships/drawing" Target="../drawings/drawing164.xml"/><Relationship Id="rId1" Type="http://schemas.openxmlformats.org/officeDocument/2006/relationships/printerSettings" Target="../printerSettings/printerSettings150.bin"/><Relationship Id="rId4" Type="http://schemas.openxmlformats.org/officeDocument/2006/relationships/ctrlProp" Target="../ctrlProps/ctrlProp145.xml"/></Relationships>
</file>

<file path=xl/worksheets/_rels/sheet166.xml.rels><?xml version="1.0" encoding="UTF-8" standalone="yes"?>
<Relationships xmlns="http://schemas.openxmlformats.org/package/2006/relationships"><Relationship Id="rId3" Type="http://schemas.openxmlformats.org/officeDocument/2006/relationships/vmlDrawing" Target="../drawings/vmlDrawing163.vml"/><Relationship Id="rId2" Type="http://schemas.openxmlformats.org/officeDocument/2006/relationships/drawing" Target="../drawings/drawing165.xml"/><Relationship Id="rId1" Type="http://schemas.openxmlformats.org/officeDocument/2006/relationships/printerSettings" Target="../printerSettings/printerSettings151.bin"/><Relationship Id="rId4" Type="http://schemas.openxmlformats.org/officeDocument/2006/relationships/ctrlProp" Target="../ctrlProps/ctrlProp146.xml"/></Relationships>
</file>

<file path=xl/worksheets/_rels/sheet167.xml.rels><?xml version="1.0" encoding="UTF-8" standalone="yes"?>
<Relationships xmlns="http://schemas.openxmlformats.org/package/2006/relationships"><Relationship Id="rId3" Type="http://schemas.openxmlformats.org/officeDocument/2006/relationships/vmlDrawing" Target="../drawings/vmlDrawing164.vml"/><Relationship Id="rId2" Type="http://schemas.openxmlformats.org/officeDocument/2006/relationships/drawing" Target="../drawings/drawing166.xml"/><Relationship Id="rId1" Type="http://schemas.openxmlformats.org/officeDocument/2006/relationships/printerSettings" Target="../printerSettings/printerSettings152.bin"/><Relationship Id="rId4" Type="http://schemas.openxmlformats.org/officeDocument/2006/relationships/ctrlProp" Target="../ctrlProps/ctrlProp147.xml"/></Relationships>
</file>

<file path=xl/worksheets/_rels/sheet168.xml.rels><?xml version="1.0" encoding="UTF-8" standalone="yes"?>
<Relationships xmlns="http://schemas.openxmlformats.org/package/2006/relationships"><Relationship Id="rId3" Type="http://schemas.openxmlformats.org/officeDocument/2006/relationships/vmlDrawing" Target="../drawings/vmlDrawing165.vml"/><Relationship Id="rId2" Type="http://schemas.openxmlformats.org/officeDocument/2006/relationships/drawing" Target="../drawings/drawing167.xml"/><Relationship Id="rId1" Type="http://schemas.openxmlformats.org/officeDocument/2006/relationships/printerSettings" Target="../printerSettings/printerSettings153.bin"/><Relationship Id="rId4" Type="http://schemas.openxmlformats.org/officeDocument/2006/relationships/ctrlProp" Target="../ctrlProps/ctrlProp148.xml"/></Relationships>
</file>

<file path=xl/worksheets/_rels/sheet169.xml.rels><?xml version="1.0" encoding="UTF-8" standalone="yes"?>
<Relationships xmlns="http://schemas.openxmlformats.org/package/2006/relationships"><Relationship Id="rId3" Type="http://schemas.openxmlformats.org/officeDocument/2006/relationships/vmlDrawing" Target="../drawings/vmlDrawing166.vml"/><Relationship Id="rId2" Type="http://schemas.openxmlformats.org/officeDocument/2006/relationships/drawing" Target="../drawings/drawing168.xml"/><Relationship Id="rId1" Type="http://schemas.openxmlformats.org/officeDocument/2006/relationships/printerSettings" Target="../printerSettings/printerSettings154.bin"/><Relationship Id="rId4" Type="http://schemas.openxmlformats.org/officeDocument/2006/relationships/ctrlProp" Target="../ctrlProps/ctrlProp149.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7.xml"/><Relationship Id="rId1" Type="http://schemas.openxmlformats.org/officeDocument/2006/relationships/printerSettings" Target="../printerSettings/printerSettings12.bin"/><Relationship Id="rId5" Type="http://schemas.openxmlformats.org/officeDocument/2006/relationships/comments" Target="../comments11.xml"/><Relationship Id="rId4" Type="http://schemas.openxmlformats.org/officeDocument/2006/relationships/ctrlProp" Target="../ctrlProps/ctrlProp10.xml"/></Relationships>
</file>

<file path=xl/worksheets/_rels/sheet170.xml.rels><?xml version="1.0" encoding="UTF-8" standalone="yes"?>
<Relationships xmlns="http://schemas.openxmlformats.org/package/2006/relationships"><Relationship Id="rId3" Type="http://schemas.openxmlformats.org/officeDocument/2006/relationships/vmlDrawing" Target="../drawings/vmlDrawing167.vml"/><Relationship Id="rId2" Type="http://schemas.openxmlformats.org/officeDocument/2006/relationships/drawing" Target="../drawings/drawing169.xml"/><Relationship Id="rId1" Type="http://schemas.openxmlformats.org/officeDocument/2006/relationships/printerSettings" Target="../printerSettings/printerSettings155.bin"/><Relationship Id="rId4" Type="http://schemas.openxmlformats.org/officeDocument/2006/relationships/ctrlProp" Target="../ctrlProps/ctrlProp150.xml"/></Relationships>
</file>

<file path=xl/worksheets/_rels/sheet171.xml.rels><?xml version="1.0" encoding="UTF-8" standalone="yes"?>
<Relationships xmlns="http://schemas.openxmlformats.org/package/2006/relationships"><Relationship Id="rId3" Type="http://schemas.openxmlformats.org/officeDocument/2006/relationships/vmlDrawing" Target="../drawings/vmlDrawing168.vml"/><Relationship Id="rId2" Type="http://schemas.openxmlformats.org/officeDocument/2006/relationships/drawing" Target="../drawings/drawing170.xml"/><Relationship Id="rId1" Type="http://schemas.openxmlformats.org/officeDocument/2006/relationships/printerSettings" Target="../printerSettings/printerSettings156.bin"/><Relationship Id="rId4" Type="http://schemas.openxmlformats.org/officeDocument/2006/relationships/ctrlProp" Target="../ctrlProps/ctrlProp151.xml"/></Relationships>
</file>

<file path=xl/worksheets/_rels/sheet172.xml.rels><?xml version="1.0" encoding="UTF-8" standalone="yes"?>
<Relationships xmlns="http://schemas.openxmlformats.org/package/2006/relationships"><Relationship Id="rId3" Type="http://schemas.openxmlformats.org/officeDocument/2006/relationships/vmlDrawing" Target="../drawings/vmlDrawing169.vml"/><Relationship Id="rId2" Type="http://schemas.openxmlformats.org/officeDocument/2006/relationships/drawing" Target="../drawings/drawing171.xml"/><Relationship Id="rId1" Type="http://schemas.openxmlformats.org/officeDocument/2006/relationships/printerSettings" Target="../printerSettings/printerSettings157.bin"/><Relationship Id="rId4" Type="http://schemas.openxmlformats.org/officeDocument/2006/relationships/ctrlProp" Target="../ctrlProps/ctrlProp152.xml"/></Relationships>
</file>

<file path=xl/worksheets/_rels/sheet173.xml.rels><?xml version="1.0" encoding="UTF-8" standalone="yes"?>
<Relationships xmlns="http://schemas.openxmlformats.org/package/2006/relationships"><Relationship Id="rId3" Type="http://schemas.openxmlformats.org/officeDocument/2006/relationships/vmlDrawing" Target="../drawings/vmlDrawing170.vml"/><Relationship Id="rId2" Type="http://schemas.openxmlformats.org/officeDocument/2006/relationships/drawing" Target="../drawings/drawing172.xml"/><Relationship Id="rId1" Type="http://schemas.openxmlformats.org/officeDocument/2006/relationships/printerSettings" Target="../printerSettings/printerSettings158.bin"/><Relationship Id="rId4" Type="http://schemas.openxmlformats.org/officeDocument/2006/relationships/ctrlProp" Target="../ctrlProps/ctrlProp153.xml"/></Relationships>
</file>

<file path=xl/worksheets/_rels/sheet174.xml.rels><?xml version="1.0" encoding="UTF-8" standalone="yes"?>
<Relationships xmlns="http://schemas.openxmlformats.org/package/2006/relationships"><Relationship Id="rId3" Type="http://schemas.openxmlformats.org/officeDocument/2006/relationships/vmlDrawing" Target="../drawings/vmlDrawing171.vml"/><Relationship Id="rId2" Type="http://schemas.openxmlformats.org/officeDocument/2006/relationships/drawing" Target="../drawings/drawing173.xml"/><Relationship Id="rId1" Type="http://schemas.openxmlformats.org/officeDocument/2006/relationships/printerSettings" Target="../printerSettings/printerSettings159.bin"/><Relationship Id="rId4" Type="http://schemas.openxmlformats.org/officeDocument/2006/relationships/ctrlProp" Target="../ctrlProps/ctrlProp154.xml"/></Relationships>
</file>

<file path=xl/worksheets/_rels/sheet175.xml.rels><?xml version="1.0" encoding="UTF-8" standalone="yes"?>
<Relationships xmlns="http://schemas.openxmlformats.org/package/2006/relationships"><Relationship Id="rId3" Type="http://schemas.openxmlformats.org/officeDocument/2006/relationships/vmlDrawing" Target="../drawings/vmlDrawing172.vml"/><Relationship Id="rId2" Type="http://schemas.openxmlformats.org/officeDocument/2006/relationships/drawing" Target="../drawings/drawing174.xml"/><Relationship Id="rId1" Type="http://schemas.openxmlformats.org/officeDocument/2006/relationships/printerSettings" Target="../printerSettings/printerSettings160.bin"/><Relationship Id="rId4" Type="http://schemas.openxmlformats.org/officeDocument/2006/relationships/ctrlProp" Target="../ctrlProps/ctrlProp155.xml"/></Relationships>
</file>

<file path=xl/worksheets/_rels/sheet176.xml.rels><?xml version="1.0" encoding="UTF-8" standalone="yes"?>
<Relationships xmlns="http://schemas.openxmlformats.org/package/2006/relationships"><Relationship Id="rId3" Type="http://schemas.openxmlformats.org/officeDocument/2006/relationships/vmlDrawing" Target="../drawings/vmlDrawing173.vml"/><Relationship Id="rId2" Type="http://schemas.openxmlformats.org/officeDocument/2006/relationships/drawing" Target="../drawings/drawing175.xml"/><Relationship Id="rId1" Type="http://schemas.openxmlformats.org/officeDocument/2006/relationships/printerSettings" Target="../printerSettings/printerSettings161.bin"/><Relationship Id="rId4" Type="http://schemas.openxmlformats.org/officeDocument/2006/relationships/ctrlProp" Target="../ctrlProps/ctrlProp156.xml"/></Relationships>
</file>

<file path=xl/worksheets/_rels/sheet177.xml.rels><?xml version="1.0" encoding="UTF-8" standalone="yes"?>
<Relationships xmlns="http://schemas.openxmlformats.org/package/2006/relationships"><Relationship Id="rId3" Type="http://schemas.openxmlformats.org/officeDocument/2006/relationships/vmlDrawing" Target="../drawings/vmlDrawing174.vml"/><Relationship Id="rId2" Type="http://schemas.openxmlformats.org/officeDocument/2006/relationships/drawing" Target="../drawings/drawing176.xml"/><Relationship Id="rId1" Type="http://schemas.openxmlformats.org/officeDocument/2006/relationships/printerSettings" Target="../printerSettings/printerSettings162.bin"/><Relationship Id="rId4" Type="http://schemas.openxmlformats.org/officeDocument/2006/relationships/ctrlProp" Target="../ctrlProps/ctrlProp157.xml"/></Relationships>
</file>

<file path=xl/worksheets/_rels/sheet178.xml.rels><?xml version="1.0" encoding="UTF-8" standalone="yes"?>
<Relationships xmlns="http://schemas.openxmlformats.org/package/2006/relationships"><Relationship Id="rId3" Type="http://schemas.openxmlformats.org/officeDocument/2006/relationships/vmlDrawing" Target="../drawings/vmlDrawing175.vml"/><Relationship Id="rId2" Type="http://schemas.openxmlformats.org/officeDocument/2006/relationships/drawing" Target="../drawings/drawing177.xml"/><Relationship Id="rId1" Type="http://schemas.openxmlformats.org/officeDocument/2006/relationships/printerSettings" Target="../printerSettings/printerSettings163.bin"/><Relationship Id="rId4" Type="http://schemas.openxmlformats.org/officeDocument/2006/relationships/ctrlProp" Target="../ctrlProps/ctrlProp158.xml"/></Relationships>
</file>

<file path=xl/worksheets/_rels/sheet179.xml.rels><?xml version="1.0" encoding="UTF-8" standalone="yes"?>
<Relationships xmlns="http://schemas.openxmlformats.org/package/2006/relationships"><Relationship Id="rId3" Type="http://schemas.openxmlformats.org/officeDocument/2006/relationships/vmlDrawing" Target="../drawings/vmlDrawing176.vml"/><Relationship Id="rId2" Type="http://schemas.openxmlformats.org/officeDocument/2006/relationships/drawing" Target="../drawings/drawing178.xml"/><Relationship Id="rId1" Type="http://schemas.openxmlformats.org/officeDocument/2006/relationships/printerSettings" Target="../printerSettings/printerSettings164.bin"/><Relationship Id="rId4" Type="http://schemas.openxmlformats.org/officeDocument/2006/relationships/ctrlProp" Target="../ctrlProps/ctrlProp159.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8.xml"/><Relationship Id="rId1" Type="http://schemas.openxmlformats.org/officeDocument/2006/relationships/printerSettings" Target="../printerSettings/printerSettings13.bin"/><Relationship Id="rId5" Type="http://schemas.openxmlformats.org/officeDocument/2006/relationships/comments" Target="../comments12.xml"/><Relationship Id="rId4" Type="http://schemas.openxmlformats.org/officeDocument/2006/relationships/ctrlProp" Target="../ctrlProps/ctrlProp11.xml"/></Relationships>
</file>

<file path=xl/worksheets/_rels/sheet180.xml.rels><?xml version="1.0" encoding="UTF-8" standalone="yes"?>
<Relationships xmlns="http://schemas.openxmlformats.org/package/2006/relationships"><Relationship Id="rId3" Type="http://schemas.openxmlformats.org/officeDocument/2006/relationships/vmlDrawing" Target="../drawings/vmlDrawing177.vml"/><Relationship Id="rId2" Type="http://schemas.openxmlformats.org/officeDocument/2006/relationships/drawing" Target="../drawings/drawing179.xml"/><Relationship Id="rId1" Type="http://schemas.openxmlformats.org/officeDocument/2006/relationships/printerSettings" Target="../printerSettings/printerSettings165.bin"/><Relationship Id="rId4" Type="http://schemas.openxmlformats.org/officeDocument/2006/relationships/ctrlProp" Target="../ctrlProps/ctrlProp160.xml"/></Relationships>
</file>

<file path=xl/worksheets/_rels/sheet181.xml.rels><?xml version="1.0" encoding="UTF-8" standalone="yes"?>
<Relationships xmlns="http://schemas.openxmlformats.org/package/2006/relationships"><Relationship Id="rId3" Type="http://schemas.openxmlformats.org/officeDocument/2006/relationships/vmlDrawing" Target="../drawings/vmlDrawing178.vml"/><Relationship Id="rId2" Type="http://schemas.openxmlformats.org/officeDocument/2006/relationships/drawing" Target="../drawings/drawing180.xml"/><Relationship Id="rId1" Type="http://schemas.openxmlformats.org/officeDocument/2006/relationships/printerSettings" Target="../printerSettings/printerSettings166.bin"/><Relationship Id="rId4" Type="http://schemas.openxmlformats.org/officeDocument/2006/relationships/ctrlProp" Target="../ctrlProps/ctrlProp161.xml"/></Relationships>
</file>

<file path=xl/worksheets/_rels/sheet182.xml.rels><?xml version="1.0" encoding="UTF-8" standalone="yes"?>
<Relationships xmlns="http://schemas.openxmlformats.org/package/2006/relationships"><Relationship Id="rId3" Type="http://schemas.openxmlformats.org/officeDocument/2006/relationships/vmlDrawing" Target="../drawings/vmlDrawing179.vml"/><Relationship Id="rId2" Type="http://schemas.openxmlformats.org/officeDocument/2006/relationships/drawing" Target="../drawings/drawing181.xml"/><Relationship Id="rId1" Type="http://schemas.openxmlformats.org/officeDocument/2006/relationships/printerSettings" Target="../printerSettings/printerSettings167.bin"/><Relationship Id="rId4" Type="http://schemas.openxmlformats.org/officeDocument/2006/relationships/ctrlProp" Target="../ctrlProps/ctrlProp162.xml"/></Relationships>
</file>

<file path=xl/worksheets/_rels/sheet183.xml.rels><?xml version="1.0" encoding="UTF-8" standalone="yes"?>
<Relationships xmlns="http://schemas.openxmlformats.org/package/2006/relationships"><Relationship Id="rId3" Type="http://schemas.openxmlformats.org/officeDocument/2006/relationships/vmlDrawing" Target="../drawings/vmlDrawing180.vml"/><Relationship Id="rId2" Type="http://schemas.openxmlformats.org/officeDocument/2006/relationships/drawing" Target="../drawings/drawing182.xml"/><Relationship Id="rId1" Type="http://schemas.openxmlformats.org/officeDocument/2006/relationships/printerSettings" Target="../printerSettings/printerSettings168.bin"/><Relationship Id="rId4" Type="http://schemas.openxmlformats.org/officeDocument/2006/relationships/ctrlProp" Target="../ctrlProps/ctrlProp163.xml"/></Relationships>
</file>

<file path=xl/worksheets/_rels/sheet184.xml.rels><?xml version="1.0" encoding="UTF-8" standalone="yes"?>
<Relationships xmlns="http://schemas.openxmlformats.org/package/2006/relationships"><Relationship Id="rId3" Type="http://schemas.openxmlformats.org/officeDocument/2006/relationships/vmlDrawing" Target="../drawings/vmlDrawing181.vml"/><Relationship Id="rId2" Type="http://schemas.openxmlformats.org/officeDocument/2006/relationships/drawing" Target="../drawings/drawing183.xml"/><Relationship Id="rId1" Type="http://schemas.openxmlformats.org/officeDocument/2006/relationships/printerSettings" Target="../printerSettings/printerSettings169.bin"/><Relationship Id="rId4" Type="http://schemas.openxmlformats.org/officeDocument/2006/relationships/ctrlProp" Target="../ctrlProps/ctrlProp164.xml"/></Relationships>
</file>

<file path=xl/worksheets/_rels/sheet185.xml.rels><?xml version="1.0" encoding="UTF-8" standalone="yes"?>
<Relationships xmlns="http://schemas.openxmlformats.org/package/2006/relationships"><Relationship Id="rId3" Type="http://schemas.openxmlformats.org/officeDocument/2006/relationships/vmlDrawing" Target="../drawings/vmlDrawing182.vml"/><Relationship Id="rId2" Type="http://schemas.openxmlformats.org/officeDocument/2006/relationships/drawing" Target="../drawings/drawing184.xml"/><Relationship Id="rId1" Type="http://schemas.openxmlformats.org/officeDocument/2006/relationships/printerSettings" Target="../printerSettings/printerSettings170.bin"/><Relationship Id="rId4" Type="http://schemas.openxmlformats.org/officeDocument/2006/relationships/ctrlProp" Target="../ctrlProps/ctrlProp165.xml"/></Relationships>
</file>

<file path=xl/worksheets/_rels/sheet186.xml.rels><?xml version="1.0" encoding="UTF-8" standalone="yes"?>
<Relationships xmlns="http://schemas.openxmlformats.org/package/2006/relationships"><Relationship Id="rId3" Type="http://schemas.openxmlformats.org/officeDocument/2006/relationships/vmlDrawing" Target="../drawings/vmlDrawing183.vml"/><Relationship Id="rId2" Type="http://schemas.openxmlformats.org/officeDocument/2006/relationships/drawing" Target="../drawings/drawing185.xml"/><Relationship Id="rId1" Type="http://schemas.openxmlformats.org/officeDocument/2006/relationships/printerSettings" Target="../printerSettings/printerSettings171.bin"/><Relationship Id="rId4" Type="http://schemas.openxmlformats.org/officeDocument/2006/relationships/ctrlProp" Target="../ctrlProps/ctrlProp166.xml"/></Relationships>
</file>

<file path=xl/worksheets/_rels/sheet187.xml.rels><?xml version="1.0" encoding="UTF-8" standalone="yes"?>
<Relationships xmlns="http://schemas.openxmlformats.org/package/2006/relationships"><Relationship Id="rId3" Type="http://schemas.openxmlformats.org/officeDocument/2006/relationships/vmlDrawing" Target="../drawings/vmlDrawing184.vml"/><Relationship Id="rId2" Type="http://schemas.openxmlformats.org/officeDocument/2006/relationships/drawing" Target="../drawings/drawing186.xml"/><Relationship Id="rId1" Type="http://schemas.openxmlformats.org/officeDocument/2006/relationships/printerSettings" Target="../printerSettings/printerSettings172.bin"/><Relationship Id="rId4" Type="http://schemas.openxmlformats.org/officeDocument/2006/relationships/ctrlProp" Target="../ctrlProps/ctrlProp167.xml"/></Relationships>
</file>

<file path=xl/worksheets/_rels/sheet188.xml.rels><?xml version="1.0" encoding="UTF-8" standalone="yes"?>
<Relationships xmlns="http://schemas.openxmlformats.org/package/2006/relationships"><Relationship Id="rId3" Type="http://schemas.openxmlformats.org/officeDocument/2006/relationships/vmlDrawing" Target="../drawings/vmlDrawing185.vml"/><Relationship Id="rId2" Type="http://schemas.openxmlformats.org/officeDocument/2006/relationships/drawing" Target="../drawings/drawing187.xml"/><Relationship Id="rId1" Type="http://schemas.openxmlformats.org/officeDocument/2006/relationships/printerSettings" Target="../printerSettings/printerSettings173.bin"/><Relationship Id="rId4" Type="http://schemas.openxmlformats.org/officeDocument/2006/relationships/ctrlProp" Target="../ctrlProps/ctrlProp168.xml"/></Relationships>
</file>

<file path=xl/worksheets/_rels/sheet1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0.xml"/><Relationship Id="rId1" Type="http://schemas.openxmlformats.org/officeDocument/2006/relationships/printerSettings" Target="../printerSettings/printerSettings14.bin"/><Relationship Id="rId5" Type="http://schemas.openxmlformats.org/officeDocument/2006/relationships/comments" Target="../comments14.xml"/><Relationship Id="rId4" Type="http://schemas.openxmlformats.org/officeDocument/2006/relationships/ctrlProp" Target="../ctrlProps/ctrlProp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1.xml"/><Relationship Id="rId1" Type="http://schemas.openxmlformats.org/officeDocument/2006/relationships/printerSettings" Target="../printerSettings/printerSettings15.bin"/><Relationship Id="rId5" Type="http://schemas.openxmlformats.org/officeDocument/2006/relationships/comments" Target="../comments15.xml"/><Relationship Id="rId4" Type="http://schemas.openxmlformats.org/officeDocument/2006/relationships/ctrlProp" Target="../ctrlProps/ctrlProp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22.xml"/><Relationship Id="rId1" Type="http://schemas.openxmlformats.org/officeDocument/2006/relationships/printerSettings" Target="../printerSettings/printerSettings16.bin"/><Relationship Id="rId5" Type="http://schemas.openxmlformats.org/officeDocument/2006/relationships/comments" Target="../comments16.xml"/><Relationship Id="rId4" Type="http://schemas.openxmlformats.org/officeDocument/2006/relationships/ctrlProp" Target="../ctrlProps/ctrlProp14.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4.xml"/><Relationship Id="rId1" Type="http://schemas.openxmlformats.org/officeDocument/2006/relationships/printerSettings" Target="../printerSettings/printerSettings17.bin"/><Relationship Id="rId4" Type="http://schemas.openxmlformats.org/officeDocument/2006/relationships/ctrlProp" Target="../ctrlProps/ctrlProp15.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5.xml"/><Relationship Id="rId1" Type="http://schemas.openxmlformats.org/officeDocument/2006/relationships/printerSettings" Target="../printerSettings/printerSettings18.bin"/><Relationship Id="rId4" Type="http://schemas.openxmlformats.org/officeDocument/2006/relationships/ctrlProp" Target="../ctrlProps/ctrlProp16.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6.xml"/><Relationship Id="rId1" Type="http://schemas.openxmlformats.org/officeDocument/2006/relationships/printerSettings" Target="../printerSettings/printerSettings19.bin"/><Relationship Id="rId4" Type="http://schemas.openxmlformats.org/officeDocument/2006/relationships/ctrlProp" Target="../ctrlProps/ctrlProp17.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7.xml"/><Relationship Id="rId1" Type="http://schemas.openxmlformats.org/officeDocument/2006/relationships/printerSettings" Target="../printerSettings/printerSettings20.bin"/><Relationship Id="rId4" Type="http://schemas.openxmlformats.org/officeDocument/2006/relationships/ctrlProp" Target="../ctrlProps/ctrlProp18.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8.xml"/><Relationship Id="rId1" Type="http://schemas.openxmlformats.org/officeDocument/2006/relationships/printerSettings" Target="../printerSettings/printerSettings21.bin"/><Relationship Id="rId5" Type="http://schemas.openxmlformats.org/officeDocument/2006/relationships/comments" Target="../comments18.xml"/><Relationship Id="rId4" Type="http://schemas.openxmlformats.org/officeDocument/2006/relationships/ctrlProp" Target="../ctrlProps/ctrlProp19.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9.xml"/><Relationship Id="rId1" Type="http://schemas.openxmlformats.org/officeDocument/2006/relationships/printerSettings" Target="../printerSettings/printerSettings22.bin"/><Relationship Id="rId5" Type="http://schemas.openxmlformats.org/officeDocument/2006/relationships/comments" Target="../comments19.xml"/><Relationship Id="rId4" Type="http://schemas.openxmlformats.org/officeDocument/2006/relationships/ctrlProp" Target="../ctrlProps/ctrlProp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30.xml"/><Relationship Id="rId1" Type="http://schemas.openxmlformats.org/officeDocument/2006/relationships/printerSettings" Target="../printerSettings/printerSettings23.bin"/><Relationship Id="rId4" Type="http://schemas.openxmlformats.org/officeDocument/2006/relationships/ctrlProp" Target="../ctrlProps/ctrlProp21.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31.xml"/><Relationship Id="rId1" Type="http://schemas.openxmlformats.org/officeDocument/2006/relationships/printerSettings" Target="../printerSettings/printerSettings24.bin"/><Relationship Id="rId4" Type="http://schemas.openxmlformats.org/officeDocument/2006/relationships/ctrlProp" Target="../ctrlProps/ctrlProp22.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32.xml"/><Relationship Id="rId1" Type="http://schemas.openxmlformats.org/officeDocument/2006/relationships/printerSettings" Target="../printerSettings/printerSettings25.bin"/><Relationship Id="rId4" Type="http://schemas.openxmlformats.org/officeDocument/2006/relationships/ctrlProp" Target="../ctrlProps/ctrlProp23.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3.xml"/><Relationship Id="rId1" Type="http://schemas.openxmlformats.org/officeDocument/2006/relationships/printerSettings" Target="../printerSettings/printerSettings26.bin"/><Relationship Id="rId4" Type="http://schemas.openxmlformats.org/officeDocument/2006/relationships/ctrlProp" Target="../ctrlProps/ctrlProp24.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4.xml"/><Relationship Id="rId1" Type="http://schemas.openxmlformats.org/officeDocument/2006/relationships/printerSettings" Target="../printerSettings/printerSettings27.bin"/><Relationship Id="rId5" Type="http://schemas.openxmlformats.org/officeDocument/2006/relationships/comments" Target="../comments20.xml"/><Relationship Id="rId4" Type="http://schemas.openxmlformats.org/officeDocument/2006/relationships/ctrlProp" Target="../ctrlProps/ctrlProp25.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5.xml"/><Relationship Id="rId1" Type="http://schemas.openxmlformats.org/officeDocument/2006/relationships/printerSettings" Target="../printerSettings/printerSettings28.bin"/><Relationship Id="rId5" Type="http://schemas.openxmlformats.org/officeDocument/2006/relationships/comments" Target="../comments21.xml"/><Relationship Id="rId4" Type="http://schemas.openxmlformats.org/officeDocument/2006/relationships/ctrlProp" Target="../ctrlProps/ctrlProp26.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6.xml"/><Relationship Id="rId1" Type="http://schemas.openxmlformats.org/officeDocument/2006/relationships/printerSettings" Target="../printerSettings/printerSettings29.bin"/><Relationship Id="rId5" Type="http://schemas.openxmlformats.org/officeDocument/2006/relationships/comments" Target="../comments22.xml"/><Relationship Id="rId4" Type="http://schemas.openxmlformats.org/officeDocument/2006/relationships/ctrlProp" Target="../ctrlProps/ctrlProp27.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7.xml"/><Relationship Id="rId1" Type="http://schemas.openxmlformats.org/officeDocument/2006/relationships/printerSettings" Target="../printerSettings/printerSettings30.bin"/><Relationship Id="rId4" Type="http://schemas.openxmlformats.org/officeDocument/2006/relationships/comments" Target="../comments23.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8.xml"/><Relationship Id="rId1" Type="http://schemas.openxmlformats.org/officeDocument/2006/relationships/printerSettings" Target="../printerSettings/printerSettings31.bin"/><Relationship Id="rId5" Type="http://schemas.openxmlformats.org/officeDocument/2006/relationships/comments" Target="../comments24.xml"/><Relationship Id="rId4" Type="http://schemas.openxmlformats.org/officeDocument/2006/relationships/ctrlProp" Target="../ctrlProps/ctrlProp2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9.xml"/><Relationship Id="rId1" Type="http://schemas.openxmlformats.org/officeDocument/2006/relationships/printerSettings" Target="../printerSettings/printerSettings32.bin"/><Relationship Id="rId4" Type="http://schemas.openxmlformats.org/officeDocument/2006/relationships/ctrlProp" Target="../ctrlProps/ctrlProp2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40.xml"/><Relationship Id="rId1" Type="http://schemas.openxmlformats.org/officeDocument/2006/relationships/printerSettings" Target="../printerSettings/printerSettings33.bin"/><Relationship Id="rId5" Type="http://schemas.openxmlformats.org/officeDocument/2006/relationships/comments" Target="../comments25.xml"/><Relationship Id="rId4" Type="http://schemas.openxmlformats.org/officeDocument/2006/relationships/ctrlProp" Target="../ctrlProps/ctrlProp3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41.xml"/><Relationship Id="rId1" Type="http://schemas.openxmlformats.org/officeDocument/2006/relationships/printerSettings" Target="../printerSettings/printerSettings34.bin"/><Relationship Id="rId5" Type="http://schemas.openxmlformats.org/officeDocument/2006/relationships/comments" Target="../comments26.xml"/><Relationship Id="rId4" Type="http://schemas.openxmlformats.org/officeDocument/2006/relationships/ctrlProp" Target="../ctrlProps/ctrlProp3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42.xml"/><Relationship Id="rId1" Type="http://schemas.openxmlformats.org/officeDocument/2006/relationships/printerSettings" Target="../printerSettings/printerSettings35.bin"/><Relationship Id="rId5" Type="http://schemas.openxmlformats.org/officeDocument/2006/relationships/comments" Target="../comments27.xml"/><Relationship Id="rId4" Type="http://schemas.openxmlformats.org/officeDocument/2006/relationships/ctrlProp" Target="../ctrlProps/ctrlProp32.xml"/></Relationships>
</file>

<file path=xl/worksheets/_rels/sheet43.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41.vml"/><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4.xml"/><Relationship Id="rId1" Type="http://schemas.openxmlformats.org/officeDocument/2006/relationships/printerSettings" Target="../printerSettings/printerSettings36.bin"/><Relationship Id="rId4" Type="http://schemas.openxmlformats.org/officeDocument/2006/relationships/ctrlProp" Target="../ctrlProps/ctrlProp33.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5.xml"/><Relationship Id="rId1" Type="http://schemas.openxmlformats.org/officeDocument/2006/relationships/printerSettings" Target="../printerSettings/printerSettings37.bin"/><Relationship Id="rId5" Type="http://schemas.openxmlformats.org/officeDocument/2006/relationships/comments" Target="../comments29.xml"/><Relationship Id="rId4" Type="http://schemas.openxmlformats.org/officeDocument/2006/relationships/ctrlProp" Target="../ctrlProps/ctrlProp34.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6.xml"/><Relationship Id="rId1" Type="http://schemas.openxmlformats.org/officeDocument/2006/relationships/printerSettings" Target="../printerSettings/printerSettings38.bin"/><Relationship Id="rId5" Type="http://schemas.openxmlformats.org/officeDocument/2006/relationships/comments" Target="../comments30.xml"/><Relationship Id="rId4" Type="http://schemas.openxmlformats.org/officeDocument/2006/relationships/ctrlProp" Target="../ctrlProps/ctrlProp35.xml"/></Relationships>
</file>

<file path=xl/worksheets/_rels/sheet47.xml.rels><?xml version="1.0" encoding="UTF-8" standalone="yes"?>
<Relationships xmlns="http://schemas.openxmlformats.org/package/2006/relationships"><Relationship Id="rId3" Type="http://schemas.openxmlformats.org/officeDocument/2006/relationships/comments" Target="../comments31.xml"/><Relationship Id="rId2" Type="http://schemas.openxmlformats.org/officeDocument/2006/relationships/vmlDrawing" Target="../drawings/vmlDrawing45.vml"/><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8.xml"/><Relationship Id="rId1" Type="http://schemas.openxmlformats.org/officeDocument/2006/relationships/printerSettings" Target="../printerSettings/printerSettings39.bin"/><Relationship Id="rId4" Type="http://schemas.openxmlformats.org/officeDocument/2006/relationships/ctrlProp" Target="../ctrlProps/ctrlProp36.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9.xml"/><Relationship Id="rId1" Type="http://schemas.openxmlformats.org/officeDocument/2006/relationships/printerSettings" Target="../printerSettings/printerSettings40.bin"/><Relationship Id="rId4" Type="http://schemas.openxmlformats.org/officeDocument/2006/relationships/ctrlProp" Target="../ctrlProps/ctrlProp37.xml"/></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drawing" Target="../drawings/drawing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50.xml"/><Relationship Id="rId1" Type="http://schemas.openxmlformats.org/officeDocument/2006/relationships/printerSettings" Target="../printerSettings/printerSettings41.bin"/><Relationship Id="rId5" Type="http://schemas.openxmlformats.org/officeDocument/2006/relationships/comments" Target="../comments32.xml"/><Relationship Id="rId4" Type="http://schemas.openxmlformats.org/officeDocument/2006/relationships/ctrlProp" Target="../ctrlProps/ctrlProp38.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51.xml"/><Relationship Id="rId1" Type="http://schemas.openxmlformats.org/officeDocument/2006/relationships/printerSettings" Target="../printerSettings/printerSettings42.bin"/><Relationship Id="rId5" Type="http://schemas.openxmlformats.org/officeDocument/2006/relationships/comments" Target="../comments33.xml"/><Relationship Id="rId4" Type="http://schemas.openxmlformats.org/officeDocument/2006/relationships/ctrlProp" Target="../ctrlProps/ctrlProp39.xml"/></Relationships>
</file>

<file path=xl/worksheets/_rels/sheet52.xml.rels><?xml version="1.0" encoding="UTF-8" standalone="yes"?>
<Relationships xmlns="http://schemas.openxmlformats.org/package/2006/relationships"><Relationship Id="rId3" Type="http://schemas.openxmlformats.org/officeDocument/2006/relationships/comments" Target="../comments34.xml"/><Relationship Id="rId2" Type="http://schemas.openxmlformats.org/officeDocument/2006/relationships/vmlDrawing" Target="../drawings/vmlDrawing50.vml"/><Relationship Id="rId1" Type="http://schemas.openxmlformats.org/officeDocument/2006/relationships/drawing" Target="../drawings/drawing52.xml"/></Relationships>
</file>

<file path=xl/worksheets/_rels/sheet53.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3.xml"/><Relationship Id="rId1" Type="http://schemas.openxmlformats.org/officeDocument/2006/relationships/printerSettings" Target="../printerSettings/printerSettings43.bin"/><Relationship Id="rId5" Type="http://schemas.openxmlformats.org/officeDocument/2006/relationships/comments" Target="../comments35.xml"/><Relationship Id="rId4" Type="http://schemas.openxmlformats.org/officeDocument/2006/relationships/ctrlProp" Target="../ctrlProps/ctrlProp40.xml"/></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4.xml"/><Relationship Id="rId1" Type="http://schemas.openxmlformats.org/officeDocument/2006/relationships/printerSettings" Target="../printerSettings/printerSettings44.bin"/><Relationship Id="rId4" Type="http://schemas.openxmlformats.org/officeDocument/2006/relationships/ctrlProp" Target="../ctrlProps/ctrlProp41.xml"/></Relationships>
</file>

<file path=xl/worksheets/_rels/sheet55.xml.rels><?xml version="1.0" encoding="UTF-8" standalone="yes"?>
<Relationships xmlns="http://schemas.openxmlformats.org/package/2006/relationships"><Relationship Id="rId3" Type="http://schemas.openxmlformats.org/officeDocument/2006/relationships/vmlDrawing" Target="../drawings/vmlDrawing53.vml"/><Relationship Id="rId2" Type="http://schemas.openxmlformats.org/officeDocument/2006/relationships/drawing" Target="../drawings/drawing55.xml"/><Relationship Id="rId1" Type="http://schemas.openxmlformats.org/officeDocument/2006/relationships/printerSettings" Target="../printerSettings/printerSettings45.bin"/><Relationship Id="rId4" Type="http://schemas.openxmlformats.org/officeDocument/2006/relationships/ctrlProp" Target="../ctrlProps/ctrlProp42.xml"/></Relationships>
</file>

<file path=xl/worksheets/_rels/sheet57.xml.rels><?xml version="1.0" encoding="UTF-8" standalone="yes"?>
<Relationships xmlns="http://schemas.openxmlformats.org/package/2006/relationships"><Relationship Id="rId3" Type="http://schemas.openxmlformats.org/officeDocument/2006/relationships/vmlDrawing" Target="../drawings/vmlDrawing54.vml"/><Relationship Id="rId2" Type="http://schemas.openxmlformats.org/officeDocument/2006/relationships/drawing" Target="../drawings/drawing56.xml"/><Relationship Id="rId1" Type="http://schemas.openxmlformats.org/officeDocument/2006/relationships/printerSettings" Target="../printerSettings/printerSettings46.bin"/><Relationship Id="rId5" Type="http://schemas.openxmlformats.org/officeDocument/2006/relationships/comments" Target="../comments36.xml"/><Relationship Id="rId4" Type="http://schemas.openxmlformats.org/officeDocument/2006/relationships/ctrlProp" Target="../ctrlProps/ctrlProp43.xml"/></Relationships>
</file>

<file path=xl/worksheets/_rels/sheet58.xml.rels><?xml version="1.0" encoding="UTF-8" standalone="yes"?>
<Relationships xmlns="http://schemas.openxmlformats.org/package/2006/relationships"><Relationship Id="rId3" Type="http://schemas.openxmlformats.org/officeDocument/2006/relationships/vmlDrawing" Target="../drawings/vmlDrawing55.vml"/><Relationship Id="rId2" Type="http://schemas.openxmlformats.org/officeDocument/2006/relationships/drawing" Target="../drawings/drawing57.xml"/><Relationship Id="rId1" Type="http://schemas.openxmlformats.org/officeDocument/2006/relationships/printerSettings" Target="../printerSettings/printerSettings47.bin"/><Relationship Id="rId4" Type="http://schemas.openxmlformats.org/officeDocument/2006/relationships/ctrlProp" Target="../ctrlProps/ctrlProp44.xml"/></Relationships>
</file>

<file path=xl/worksheets/_rels/sheet59.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8.xml"/><Relationship Id="rId1" Type="http://schemas.openxmlformats.org/officeDocument/2006/relationships/printerSettings" Target="../printerSettings/printerSettings48.bin"/><Relationship Id="rId5" Type="http://schemas.openxmlformats.org/officeDocument/2006/relationships/comments" Target="../comments37.xml"/><Relationship Id="rId4" Type="http://schemas.openxmlformats.org/officeDocument/2006/relationships/ctrlProp" Target="../ctrlProps/ctrlProp45.xml"/></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drawing" Target="../drawings/drawing6.xml"/></Relationships>
</file>

<file path=xl/worksheets/_rels/sheet60.xml.rels><?xml version="1.0" encoding="UTF-8" standalone="yes"?>
<Relationships xmlns="http://schemas.openxmlformats.org/package/2006/relationships"><Relationship Id="rId3" Type="http://schemas.openxmlformats.org/officeDocument/2006/relationships/comments" Target="../comments38.xml"/><Relationship Id="rId2" Type="http://schemas.openxmlformats.org/officeDocument/2006/relationships/vmlDrawing" Target="../drawings/vmlDrawing57.vml"/><Relationship Id="rId1" Type="http://schemas.openxmlformats.org/officeDocument/2006/relationships/drawing" Target="../drawings/drawing59.xml"/></Relationships>
</file>

<file path=xl/worksheets/_rels/sheet61.xml.rels><?xml version="1.0" encoding="UTF-8" standalone="yes"?>
<Relationships xmlns="http://schemas.openxmlformats.org/package/2006/relationships"><Relationship Id="rId3" Type="http://schemas.openxmlformats.org/officeDocument/2006/relationships/vmlDrawing" Target="../drawings/vmlDrawing58.vml"/><Relationship Id="rId2" Type="http://schemas.openxmlformats.org/officeDocument/2006/relationships/drawing" Target="../drawings/drawing60.xml"/><Relationship Id="rId1" Type="http://schemas.openxmlformats.org/officeDocument/2006/relationships/printerSettings" Target="../printerSettings/printerSettings49.bin"/><Relationship Id="rId5" Type="http://schemas.openxmlformats.org/officeDocument/2006/relationships/comments" Target="../comments39.xml"/><Relationship Id="rId4" Type="http://schemas.openxmlformats.org/officeDocument/2006/relationships/ctrlProp" Target="../ctrlProps/ctrlProp46.xml"/></Relationships>
</file>

<file path=xl/worksheets/_rels/sheet62.xml.rels><?xml version="1.0" encoding="UTF-8" standalone="yes"?>
<Relationships xmlns="http://schemas.openxmlformats.org/package/2006/relationships"><Relationship Id="rId3" Type="http://schemas.openxmlformats.org/officeDocument/2006/relationships/vmlDrawing" Target="../drawings/vmlDrawing59.vml"/><Relationship Id="rId2" Type="http://schemas.openxmlformats.org/officeDocument/2006/relationships/drawing" Target="../drawings/drawing61.xml"/><Relationship Id="rId1" Type="http://schemas.openxmlformats.org/officeDocument/2006/relationships/printerSettings" Target="../printerSettings/printerSettings50.bin"/><Relationship Id="rId4" Type="http://schemas.openxmlformats.org/officeDocument/2006/relationships/ctrlProp" Target="../ctrlProps/ctrlProp47.xml"/></Relationships>
</file>

<file path=xl/worksheets/_rels/sheet63.xml.rels><?xml version="1.0" encoding="UTF-8" standalone="yes"?>
<Relationships xmlns="http://schemas.openxmlformats.org/package/2006/relationships"><Relationship Id="rId3" Type="http://schemas.openxmlformats.org/officeDocument/2006/relationships/vmlDrawing" Target="../drawings/vmlDrawing60.vml"/><Relationship Id="rId2" Type="http://schemas.openxmlformats.org/officeDocument/2006/relationships/drawing" Target="../drawings/drawing62.xml"/><Relationship Id="rId1" Type="http://schemas.openxmlformats.org/officeDocument/2006/relationships/printerSettings" Target="../printerSettings/printerSettings51.bin"/><Relationship Id="rId5" Type="http://schemas.openxmlformats.org/officeDocument/2006/relationships/comments" Target="../comments40.xml"/><Relationship Id="rId4" Type="http://schemas.openxmlformats.org/officeDocument/2006/relationships/ctrlProp" Target="../ctrlProps/ctrlProp48.xml"/></Relationships>
</file>

<file path=xl/worksheets/_rels/sheet64.xml.rels><?xml version="1.0" encoding="UTF-8" standalone="yes"?>
<Relationships xmlns="http://schemas.openxmlformats.org/package/2006/relationships"><Relationship Id="rId3" Type="http://schemas.openxmlformats.org/officeDocument/2006/relationships/vmlDrawing" Target="../drawings/vmlDrawing61.vml"/><Relationship Id="rId2" Type="http://schemas.openxmlformats.org/officeDocument/2006/relationships/drawing" Target="../drawings/drawing63.xml"/><Relationship Id="rId1" Type="http://schemas.openxmlformats.org/officeDocument/2006/relationships/printerSettings" Target="../printerSettings/printerSettings52.bin"/><Relationship Id="rId5" Type="http://schemas.openxmlformats.org/officeDocument/2006/relationships/comments" Target="../comments41.xml"/><Relationship Id="rId4" Type="http://schemas.openxmlformats.org/officeDocument/2006/relationships/ctrlProp" Target="../ctrlProps/ctrlProp49.xml"/></Relationships>
</file>

<file path=xl/worksheets/_rels/sheet65.xml.rels><?xml version="1.0" encoding="UTF-8" standalone="yes"?>
<Relationships xmlns="http://schemas.openxmlformats.org/package/2006/relationships"><Relationship Id="rId3" Type="http://schemas.openxmlformats.org/officeDocument/2006/relationships/vmlDrawing" Target="../drawings/vmlDrawing62.vml"/><Relationship Id="rId2" Type="http://schemas.openxmlformats.org/officeDocument/2006/relationships/drawing" Target="../drawings/drawing64.xml"/><Relationship Id="rId1" Type="http://schemas.openxmlformats.org/officeDocument/2006/relationships/printerSettings" Target="../printerSettings/printerSettings53.bin"/><Relationship Id="rId5" Type="http://schemas.openxmlformats.org/officeDocument/2006/relationships/comments" Target="../comments42.xml"/><Relationship Id="rId4" Type="http://schemas.openxmlformats.org/officeDocument/2006/relationships/ctrlProp" Target="../ctrlProps/ctrlProp50.xml"/></Relationships>
</file>

<file path=xl/worksheets/_rels/sheet66.xml.rels><?xml version="1.0" encoding="UTF-8" standalone="yes"?>
<Relationships xmlns="http://schemas.openxmlformats.org/package/2006/relationships"><Relationship Id="rId3" Type="http://schemas.openxmlformats.org/officeDocument/2006/relationships/vmlDrawing" Target="../drawings/vmlDrawing63.vml"/><Relationship Id="rId2" Type="http://schemas.openxmlformats.org/officeDocument/2006/relationships/drawing" Target="../drawings/drawing65.xml"/><Relationship Id="rId1" Type="http://schemas.openxmlformats.org/officeDocument/2006/relationships/printerSettings" Target="../printerSettings/printerSettings54.bin"/><Relationship Id="rId5" Type="http://schemas.openxmlformats.org/officeDocument/2006/relationships/comments" Target="../comments43.xml"/><Relationship Id="rId4" Type="http://schemas.openxmlformats.org/officeDocument/2006/relationships/ctrlProp" Target="../ctrlProps/ctrlProp51.xml"/></Relationships>
</file>

<file path=xl/worksheets/_rels/sheet67.xml.rels><?xml version="1.0" encoding="UTF-8" standalone="yes"?>
<Relationships xmlns="http://schemas.openxmlformats.org/package/2006/relationships"><Relationship Id="rId3" Type="http://schemas.openxmlformats.org/officeDocument/2006/relationships/comments" Target="../comments44.xml"/><Relationship Id="rId2" Type="http://schemas.openxmlformats.org/officeDocument/2006/relationships/vmlDrawing" Target="../drawings/vmlDrawing64.vml"/><Relationship Id="rId1" Type="http://schemas.openxmlformats.org/officeDocument/2006/relationships/drawing" Target="../drawings/drawing66.xml"/></Relationships>
</file>

<file path=xl/worksheets/_rels/sheet68.xml.rels><?xml version="1.0" encoding="UTF-8" standalone="yes"?>
<Relationships xmlns="http://schemas.openxmlformats.org/package/2006/relationships"><Relationship Id="rId3" Type="http://schemas.openxmlformats.org/officeDocument/2006/relationships/vmlDrawing" Target="../drawings/vmlDrawing65.vml"/><Relationship Id="rId2" Type="http://schemas.openxmlformats.org/officeDocument/2006/relationships/drawing" Target="../drawings/drawing67.xml"/><Relationship Id="rId1" Type="http://schemas.openxmlformats.org/officeDocument/2006/relationships/printerSettings" Target="../printerSettings/printerSettings55.bin"/><Relationship Id="rId5" Type="http://schemas.openxmlformats.org/officeDocument/2006/relationships/comments" Target="../comments45.xml"/><Relationship Id="rId4" Type="http://schemas.openxmlformats.org/officeDocument/2006/relationships/ctrlProp" Target="../ctrlProps/ctrlProp52.xml"/></Relationships>
</file>

<file path=xl/worksheets/_rels/sheet69.xml.rels><?xml version="1.0" encoding="UTF-8" standalone="yes"?>
<Relationships xmlns="http://schemas.openxmlformats.org/package/2006/relationships"><Relationship Id="rId3" Type="http://schemas.openxmlformats.org/officeDocument/2006/relationships/vmlDrawing" Target="../drawings/vmlDrawing66.vml"/><Relationship Id="rId2" Type="http://schemas.openxmlformats.org/officeDocument/2006/relationships/drawing" Target="../drawings/drawing68.xml"/><Relationship Id="rId1" Type="http://schemas.openxmlformats.org/officeDocument/2006/relationships/printerSettings" Target="../printerSettings/printerSettings56.bin"/><Relationship Id="rId5" Type="http://schemas.openxmlformats.org/officeDocument/2006/relationships/comments" Target="../comments46.xml"/><Relationship Id="rId4" Type="http://schemas.openxmlformats.org/officeDocument/2006/relationships/ctrlProp" Target="../ctrlProps/ctrlProp5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3.bin"/><Relationship Id="rId4" Type="http://schemas.openxmlformats.org/officeDocument/2006/relationships/ctrlProp" Target="../ctrlProps/ctrlProp1.xml"/></Relationships>
</file>

<file path=xl/worksheets/_rels/sheet70.xml.rels><?xml version="1.0" encoding="UTF-8" standalone="yes"?>
<Relationships xmlns="http://schemas.openxmlformats.org/package/2006/relationships"><Relationship Id="rId3" Type="http://schemas.openxmlformats.org/officeDocument/2006/relationships/vmlDrawing" Target="../drawings/vmlDrawing67.vml"/><Relationship Id="rId2" Type="http://schemas.openxmlformats.org/officeDocument/2006/relationships/drawing" Target="../drawings/drawing69.xml"/><Relationship Id="rId1" Type="http://schemas.openxmlformats.org/officeDocument/2006/relationships/printerSettings" Target="../printerSettings/printerSettings57.bin"/><Relationship Id="rId4" Type="http://schemas.openxmlformats.org/officeDocument/2006/relationships/ctrlProp" Target="../ctrlProps/ctrlProp54.xml"/></Relationships>
</file>

<file path=xl/worksheets/_rels/sheet71.xml.rels><?xml version="1.0" encoding="UTF-8" standalone="yes"?>
<Relationships xmlns="http://schemas.openxmlformats.org/package/2006/relationships"><Relationship Id="rId3" Type="http://schemas.openxmlformats.org/officeDocument/2006/relationships/vmlDrawing" Target="../drawings/vmlDrawing68.vml"/><Relationship Id="rId2" Type="http://schemas.openxmlformats.org/officeDocument/2006/relationships/drawing" Target="../drawings/drawing70.xml"/><Relationship Id="rId1" Type="http://schemas.openxmlformats.org/officeDocument/2006/relationships/printerSettings" Target="../printerSettings/printerSettings58.bin"/><Relationship Id="rId5" Type="http://schemas.openxmlformats.org/officeDocument/2006/relationships/comments" Target="../comments47.xml"/><Relationship Id="rId4" Type="http://schemas.openxmlformats.org/officeDocument/2006/relationships/ctrlProp" Target="../ctrlProps/ctrlProp55.xml"/></Relationships>
</file>

<file path=xl/worksheets/_rels/sheet72.xml.rels><?xml version="1.0" encoding="UTF-8" standalone="yes"?>
<Relationships xmlns="http://schemas.openxmlformats.org/package/2006/relationships"><Relationship Id="rId3" Type="http://schemas.openxmlformats.org/officeDocument/2006/relationships/vmlDrawing" Target="../drawings/vmlDrawing69.vml"/><Relationship Id="rId2" Type="http://schemas.openxmlformats.org/officeDocument/2006/relationships/drawing" Target="../drawings/drawing71.xml"/><Relationship Id="rId1" Type="http://schemas.openxmlformats.org/officeDocument/2006/relationships/printerSettings" Target="../printerSettings/printerSettings59.bin"/><Relationship Id="rId5" Type="http://schemas.openxmlformats.org/officeDocument/2006/relationships/comments" Target="../comments48.xml"/><Relationship Id="rId4" Type="http://schemas.openxmlformats.org/officeDocument/2006/relationships/ctrlProp" Target="../ctrlProps/ctrlProp56.xml"/></Relationships>
</file>

<file path=xl/worksheets/_rels/sheet73.xml.rels><?xml version="1.0" encoding="UTF-8" standalone="yes"?>
<Relationships xmlns="http://schemas.openxmlformats.org/package/2006/relationships"><Relationship Id="rId3" Type="http://schemas.openxmlformats.org/officeDocument/2006/relationships/vmlDrawing" Target="../drawings/vmlDrawing70.vml"/><Relationship Id="rId2" Type="http://schemas.openxmlformats.org/officeDocument/2006/relationships/drawing" Target="../drawings/drawing72.xml"/><Relationship Id="rId1" Type="http://schemas.openxmlformats.org/officeDocument/2006/relationships/printerSettings" Target="../printerSettings/printerSettings60.bin"/><Relationship Id="rId5" Type="http://schemas.openxmlformats.org/officeDocument/2006/relationships/comments" Target="../comments49.xml"/><Relationship Id="rId4" Type="http://schemas.openxmlformats.org/officeDocument/2006/relationships/ctrlProp" Target="../ctrlProps/ctrlProp57.xml"/></Relationships>
</file>

<file path=xl/worksheets/_rels/sheet74.xml.rels><?xml version="1.0" encoding="UTF-8" standalone="yes"?>
<Relationships xmlns="http://schemas.openxmlformats.org/package/2006/relationships"><Relationship Id="rId3" Type="http://schemas.openxmlformats.org/officeDocument/2006/relationships/vmlDrawing" Target="../drawings/vmlDrawing71.vml"/><Relationship Id="rId2" Type="http://schemas.openxmlformats.org/officeDocument/2006/relationships/drawing" Target="../drawings/drawing73.xml"/><Relationship Id="rId1" Type="http://schemas.openxmlformats.org/officeDocument/2006/relationships/printerSettings" Target="../printerSettings/printerSettings61.bin"/><Relationship Id="rId5" Type="http://schemas.openxmlformats.org/officeDocument/2006/relationships/comments" Target="../comments50.xml"/><Relationship Id="rId4" Type="http://schemas.openxmlformats.org/officeDocument/2006/relationships/ctrlProp" Target="../ctrlProps/ctrlProp58.xml"/></Relationships>
</file>

<file path=xl/worksheets/_rels/sheet75.xml.rels><?xml version="1.0" encoding="UTF-8" standalone="yes"?>
<Relationships xmlns="http://schemas.openxmlformats.org/package/2006/relationships"><Relationship Id="rId3" Type="http://schemas.openxmlformats.org/officeDocument/2006/relationships/vmlDrawing" Target="../drawings/vmlDrawing72.vml"/><Relationship Id="rId2" Type="http://schemas.openxmlformats.org/officeDocument/2006/relationships/drawing" Target="../drawings/drawing74.xml"/><Relationship Id="rId1" Type="http://schemas.openxmlformats.org/officeDocument/2006/relationships/printerSettings" Target="../printerSettings/printerSettings62.bin"/><Relationship Id="rId5" Type="http://schemas.openxmlformats.org/officeDocument/2006/relationships/comments" Target="../comments51.xml"/><Relationship Id="rId4" Type="http://schemas.openxmlformats.org/officeDocument/2006/relationships/ctrlProp" Target="../ctrlProps/ctrlProp59.xml"/></Relationships>
</file>

<file path=xl/worksheets/_rels/sheet76.xml.rels><?xml version="1.0" encoding="UTF-8" standalone="yes"?>
<Relationships xmlns="http://schemas.openxmlformats.org/package/2006/relationships"><Relationship Id="rId3" Type="http://schemas.openxmlformats.org/officeDocument/2006/relationships/vmlDrawing" Target="../drawings/vmlDrawing73.vml"/><Relationship Id="rId2" Type="http://schemas.openxmlformats.org/officeDocument/2006/relationships/drawing" Target="../drawings/drawing75.xml"/><Relationship Id="rId1" Type="http://schemas.openxmlformats.org/officeDocument/2006/relationships/printerSettings" Target="../printerSettings/printerSettings63.bin"/><Relationship Id="rId4" Type="http://schemas.openxmlformats.org/officeDocument/2006/relationships/comments" Target="../comments52.xml"/></Relationships>
</file>

<file path=xl/worksheets/_rels/sheet77.xml.rels><?xml version="1.0" encoding="UTF-8" standalone="yes"?>
<Relationships xmlns="http://schemas.openxmlformats.org/package/2006/relationships"><Relationship Id="rId3" Type="http://schemas.openxmlformats.org/officeDocument/2006/relationships/vmlDrawing" Target="../drawings/vmlDrawing74.vml"/><Relationship Id="rId2" Type="http://schemas.openxmlformats.org/officeDocument/2006/relationships/drawing" Target="../drawings/drawing76.xml"/><Relationship Id="rId1" Type="http://schemas.openxmlformats.org/officeDocument/2006/relationships/printerSettings" Target="../printerSettings/printerSettings64.bin"/><Relationship Id="rId5" Type="http://schemas.openxmlformats.org/officeDocument/2006/relationships/comments" Target="../comments53.xml"/><Relationship Id="rId4" Type="http://schemas.openxmlformats.org/officeDocument/2006/relationships/ctrlProp" Target="../ctrlProps/ctrlProp60.xml"/></Relationships>
</file>

<file path=xl/worksheets/_rels/sheet78.xml.rels><?xml version="1.0" encoding="UTF-8" standalone="yes"?>
<Relationships xmlns="http://schemas.openxmlformats.org/package/2006/relationships"><Relationship Id="rId3" Type="http://schemas.openxmlformats.org/officeDocument/2006/relationships/vmlDrawing" Target="../drawings/vmlDrawing75.vml"/><Relationship Id="rId2" Type="http://schemas.openxmlformats.org/officeDocument/2006/relationships/drawing" Target="../drawings/drawing77.xml"/><Relationship Id="rId1" Type="http://schemas.openxmlformats.org/officeDocument/2006/relationships/printerSettings" Target="../printerSettings/printerSettings65.bin"/><Relationship Id="rId5" Type="http://schemas.openxmlformats.org/officeDocument/2006/relationships/comments" Target="../comments54.xml"/><Relationship Id="rId4" Type="http://schemas.openxmlformats.org/officeDocument/2006/relationships/ctrlProp" Target="../ctrlProps/ctrlProp61.xml"/></Relationships>
</file>

<file path=xl/worksheets/_rels/sheet79.xml.rels><?xml version="1.0" encoding="UTF-8" standalone="yes"?>
<Relationships xmlns="http://schemas.openxmlformats.org/package/2006/relationships"><Relationship Id="rId3" Type="http://schemas.openxmlformats.org/officeDocument/2006/relationships/vmlDrawing" Target="../drawings/vmlDrawing76.vml"/><Relationship Id="rId2" Type="http://schemas.openxmlformats.org/officeDocument/2006/relationships/drawing" Target="../drawings/drawing78.xml"/><Relationship Id="rId1" Type="http://schemas.openxmlformats.org/officeDocument/2006/relationships/printerSettings" Target="../printerSettings/printerSettings66.bin"/><Relationship Id="rId5" Type="http://schemas.openxmlformats.org/officeDocument/2006/relationships/comments" Target="../comments55.xml"/><Relationship Id="rId4" Type="http://schemas.openxmlformats.org/officeDocument/2006/relationships/ctrlProp" Target="../ctrlProps/ctrlProp62.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8.xml"/><Relationship Id="rId1" Type="http://schemas.openxmlformats.org/officeDocument/2006/relationships/printerSettings" Target="../printerSettings/printerSettings4.bin"/><Relationship Id="rId4" Type="http://schemas.openxmlformats.org/officeDocument/2006/relationships/ctrlProp" Target="../ctrlProps/ctrlProp2.xml"/></Relationships>
</file>

<file path=xl/worksheets/_rels/sheet80.xml.rels><?xml version="1.0" encoding="UTF-8" standalone="yes"?>
<Relationships xmlns="http://schemas.openxmlformats.org/package/2006/relationships"><Relationship Id="rId3" Type="http://schemas.openxmlformats.org/officeDocument/2006/relationships/vmlDrawing" Target="../drawings/vmlDrawing77.vml"/><Relationship Id="rId2" Type="http://schemas.openxmlformats.org/officeDocument/2006/relationships/drawing" Target="../drawings/drawing79.xml"/><Relationship Id="rId1" Type="http://schemas.openxmlformats.org/officeDocument/2006/relationships/printerSettings" Target="../printerSettings/printerSettings67.bin"/><Relationship Id="rId5" Type="http://schemas.openxmlformats.org/officeDocument/2006/relationships/comments" Target="../comments56.xml"/><Relationship Id="rId4" Type="http://schemas.openxmlformats.org/officeDocument/2006/relationships/ctrlProp" Target="../ctrlProps/ctrlProp63.xml"/></Relationships>
</file>

<file path=xl/worksheets/_rels/sheet81.xml.rels><?xml version="1.0" encoding="UTF-8" standalone="yes"?>
<Relationships xmlns="http://schemas.openxmlformats.org/package/2006/relationships"><Relationship Id="rId3" Type="http://schemas.openxmlformats.org/officeDocument/2006/relationships/vmlDrawing" Target="../drawings/vmlDrawing78.vml"/><Relationship Id="rId2" Type="http://schemas.openxmlformats.org/officeDocument/2006/relationships/drawing" Target="../drawings/drawing80.xml"/><Relationship Id="rId1" Type="http://schemas.openxmlformats.org/officeDocument/2006/relationships/printerSettings" Target="../printerSettings/printerSettings68.bin"/><Relationship Id="rId5" Type="http://schemas.openxmlformats.org/officeDocument/2006/relationships/comments" Target="../comments57.xml"/><Relationship Id="rId4" Type="http://schemas.openxmlformats.org/officeDocument/2006/relationships/ctrlProp" Target="../ctrlProps/ctrlProp64.xml"/></Relationships>
</file>

<file path=xl/worksheets/_rels/sheet82.xml.rels><?xml version="1.0" encoding="UTF-8" standalone="yes"?>
<Relationships xmlns="http://schemas.openxmlformats.org/package/2006/relationships"><Relationship Id="rId3" Type="http://schemas.openxmlformats.org/officeDocument/2006/relationships/vmlDrawing" Target="../drawings/vmlDrawing79.vml"/><Relationship Id="rId2" Type="http://schemas.openxmlformats.org/officeDocument/2006/relationships/drawing" Target="../drawings/drawing81.xml"/><Relationship Id="rId1" Type="http://schemas.openxmlformats.org/officeDocument/2006/relationships/printerSettings" Target="../printerSettings/printerSettings69.bin"/><Relationship Id="rId5" Type="http://schemas.openxmlformats.org/officeDocument/2006/relationships/comments" Target="../comments58.xml"/><Relationship Id="rId4" Type="http://schemas.openxmlformats.org/officeDocument/2006/relationships/ctrlProp" Target="../ctrlProps/ctrlProp65.xml"/></Relationships>
</file>

<file path=xl/worksheets/_rels/sheet83.xml.rels><?xml version="1.0" encoding="UTF-8" standalone="yes"?>
<Relationships xmlns="http://schemas.openxmlformats.org/package/2006/relationships"><Relationship Id="rId3" Type="http://schemas.openxmlformats.org/officeDocument/2006/relationships/vmlDrawing" Target="../drawings/vmlDrawing80.vml"/><Relationship Id="rId2" Type="http://schemas.openxmlformats.org/officeDocument/2006/relationships/drawing" Target="../drawings/drawing82.xml"/><Relationship Id="rId1" Type="http://schemas.openxmlformats.org/officeDocument/2006/relationships/printerSettings" Target="../printerSettings/printerSettings70.bin"/><Relationship Id="rId5" Type="http://schemas.openxmlformats.org/officeDocument/2006/relationships/comments" Target="../comments59.xml"/><Relationship Id="rId4" Type="http://schemas.openxmlformats.org/officeDocument/2006/relationships/ctrlProp" Target="../ctrlProps/ctrlProp66.xml"/></Relationships>
</file>

<file path=xl/worksheets/_rels/sheet84.xml.rels><?xml version="1.0" encoding="UTF-8" standalone="yes"?>
<Relationships xmlns="http://schemas.openxmlformats.org/package/2006/relationships"><Relationship Id="rId3" Type="http://schemas.openxmlformats.org/officeDocument/2006/relationships/vmlDrawing" Target="../drawings/vmlDrawing81.vml"/><Relationship Id="rId2" Type="http://schemas.openxmlformats.org/officeDocument/2006/relationships/drawing" Target="../drawings/drawing83.xml"/><Relationship Id="rId1" Type="http://schemas.openxmlformats.org/officeDocument/2006/relationships/printerSettings" Target="../printerSettings/printerSettings71.bin"/><Relationship Id="rId5" Type="http://schemas.openxmlformats.org/officeDocument/2006/relationships/comments" Target="../comments60.xml"/><Relationship Id="rId4" Type="http://schemas.openxmlformats.org/officeDocument/2006/relationships/ctrlProp" Target="../ctrlProps/ctrlProp67.xml"/></Relationships>
</file>

<file path=xl/worksheets/_rels/sheet85.xml.rels><?xml version="1.0" encoding="UTF-8" standalone="yes"?>
<Relationships xmlns="http://schemas.openxmlformats.org/package/2006/relationships"><Relationship Id="rId3" Type="http://schemas.openxmlformats.org/officeDocument/2006/relationships/vmlDrawing" Target="../drawings/vmlDrawing82.vml"/><Relationship Id="rId2" Type="http://schemas.openxmlformats.org/officeDocument/2006/relationships/drawing" Target="../drawings/drawing84.xml"/><Relationship Id="rId1" Type="http://schemas.openxmlformats.org/officeDocument/2006/relationships/printerSettings" Target="../printerSettings/printerSettings72.bin"/><Relationship Id="rId5" Type="http://schemas.openxmlformats.org/officeDocument/2006/relationships/comments" Target="../comments61.xml"/><Relationship Id="rId4" Type="http://schemas.openxmlformats.org/officeDocument/2006/relationships/ctrlProp" Target="../ctrlProps/ctrlProp68.xml"/></Relationships>
</file>

<file path=xl/worksheets/_rels/sheet86.xml.rels><?xml version="1.0" encoding="UTF-8" standalone="yes"?>
<Relationships xmlns="http://schemas.openxmlformats.org/package/2006/relationships"><Relationship Id="rId3" Type="http://schemas.openxmlformats.org/officeDocument/2006/relationships/comments" Target="../comments62.xml"/><Relationship Id="rId2" Type="http://schemas.openxmlformats.org/officeDocument/2006/relationships/vmlDrawing" Target="../drawings/vmlDrawing83.vml"/><Relationship Id="rId1" Type="http://schemas.openxmlformats.org/officeDocument/2006/relationships/drawing" Target="../drawings/drawing85.xml"/></Relationships>
</file>

<file path=xl/worksheets/_rels/sheet87.xml.rels><?xml version="1.0" encoding="UTF-8" standalone="yes"?>
<Relationships xmlns="http://schemas.openxmlformats.org/package/2006/relationships"><Relationship Id="rId3" Type="http://schemas.openxmlformats.org/officeDocument/2006/relationships/vmlDrawing" Target="../drawings/vmlDrawing84.vml"/><Relationship Id="rId2" Type="http://schemas.openxmlformats.org/officeDocument/2006/relationships/drawing" Target="../drawings/drawing86.xml"/><Relationship Id="rId1" Type="http://schemas.openxmlformats.org/officeDocument/2006/relationships/printerSettings" Target="../printerSettings/printerSettings73.bin"/><Relationship Id="rId5" Type="http://schemas.openxmlformats.org/officeDocument/2006/relationships/comments" Target="../comments63.xml"/><Relationship Id="rId4" Type="http://schemas.openxmlformats.org/officeDocument/2006/relationships/ctrlProp" Target="../ctrlProps/ctrlProp69.xml"/></Relationships>
</file>

<file path=xl/worksheets/_rels/sheet88.xml.rels><?xml version="1.0" encoding="UTF-8" standalone="yes"?>
<Relationships xmlns="http://schemas.openxmlformats.org/package/2006/relationships"><Relationship Id="rId3" Type="http://schemas.openxmlformats.org/officeDocument/2006/relationships/vmlDrawing" Target="../drawings/vmlDrawing85.vml"/><Relationship Id="rId2" Type="http://schemas.openxmlformats.org/officeDocument/2006/relationships/drawing" Target="../drawings/drawing87.xml"/><Relationship Id="rId1" Type="http://schemas.openxmlformats.org/officeDocument/2006/relationships/printerSettings" Target="../printerSettings/printerSettings74.bin"/><Relationship Id="rId5" Type="http://schemas.openxmlformats.org/officeDocument/2006/relationships/comments" Target="../comments64.xml"/><Relationship Id="rId4" Type="http://schemas.openxmlformats.org/officeDocument/2006/relationships/ctrlProp" Target="../ctrlProps/ctrlProp70.xml"/></Relationships>
</file>

<file path=xl/worksheets/_rels/sheet89.xml.rels><?xml version="1.0" encoding="UTF-8" standalone="yes"?>
<Relationships xmlns="http://schemas.openxmlformats.org/package/2006/relationships"><Relationship Id="rId3" Type="http://schemas.openxmlformats.org/officeDocument/2006/relationships/vmlDrawing" Target="../drawings/vmlDrawing86.vml"/><Relationship Id="rId2" Type="http://schemas.openxmlformats.org/officeDocument/2006/relationships/drawing" Target="../drawings/drawing88.xml"/><Relationship Id="rId1" Type="http://schemas.openxmlformats.org/officeDocument/2006/relationships/printerSettings" Target="../printerSettings/printerSettings75.bin"/><Relationship Id="rId5" Type="http://schemas.openxmlformats.org/officeDocument/2006/relationships/comments" Target="../comments65.xml"/><Relationship Id="rId4" Type="http://schemas.openxmlformats.org/officeDocument/2006/relationships/ctrlProp" Target="../ctrlProps/ctrlProp7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9.xml"/><Relationship Id="rId1" Type="http://schemas.openxmlformats.org/officeDocument/2006/relationships/printerSettings" Target="../printerSettings/printerSettings5.bin"/><Relationship Id="rId4" Type="http://schemas.openxmlformats.org/officeDocument/2006/relationships/ctrlProp" Target="../ctrlProps/ctrlProp3.xml"/></Relationships>
</file>

<file path=xl/worksheets/_rels/sheet90.xml.rels><?xml version="1.0" encoding="UTF-8" standalone="yes"?>
<Relationships xmlns="http://schemas.openxmlformats.org/package/2006/relationships"><Relationship Id="rId3" Type="http://schemas.openxmlformats.org/officeDocument/2006/relationships/vmlDrawing" Target="../drawings/vmlDrawing87.vml"/><Relationship Id="rId2" Type="http://schemas.openxmlformats.org/officeDocument/2006/relationships/drawing" Target="../drawings/drawing89.xml"/><Relationship Id="rId1" Type="http://schemas.openxmlformats.org/officeDocument/2006/relationships/printerSettings" Target="../printerSettings/printerSettings76.bin"/><Relationship Id="rId5" Type="http://schemas.openxmlformats.org/officeDocument/2006/relationships/comments" Target="../comments66.xml"/><Relationship Id="rId4" Type="http://schemas.openxmlformats.org/officeDocument/2006/relationships/ctrlProp" Target="../ctrlProps/ctrlProp72.xml"/></Relationships>
</file>

<file path=xl/worksheets/_rels/sheet91.xml.rels><?xml version="1.0" encoding="UTF-8" standalone="yes"?>
<Relationships xmlns="http://schemas.openxmlformats.org/package/2006/relationships"><Relationship Id="rId3" Type="http://schemas.openxmlformats.org/officeDocument/2006/relationships/vmlDrawing" Target="../drawings/vmlDrawing88.vml"/><Relationship Id="rId2" Type="http://schemas.openxmlformats.org/officeDocument/2006/relationships/drawing" Target="../drawings/drawing90.xml"/><Relationship Id="rId1" Type="http://schemas.openxmlformats.org/officeDocument/2006/relationships/printerSettings" Target="../printerSettings/printerSettings77.bin"/><Relationship Id="rId5" Type="http://schemas.openxmlformats.org/officeDocument/2006/relationships/comments" Target="../comments67.xml"/><Relationship Id="rId4" Type="http://schemas.openxmlformats.org/officeDocument/2006/relationships/ctrlProp" Target="../ctrlProps/ctrlProp73.xml"/></Relationships>
</file>

<file path=xl/worksheets/_rels/sheet92.xml.rels><?xml version="1.0" encoding="UTF-8" standalone="yes"?>
<Relationships xmlns="http://schemas.openxmlformats.org/package/2006/relationships"><Relationship Id="rId3" Type="http://schemas.openxmlformats.org/officeDocument/2006/relationships/vmlDrawing" Target="../drawings/vmlDrawing89.vml"/><Relationship Id="rId2" Type="http://schemas.openxmlformats.org/officeDocument/2006/relationships/drawing" Target="../drawings/drawing91.xml"/><Relationship Id="rId1" Type="http://schemas.openxmlformats.org/officeDocument/2006/relationships/printerSettings" Target="../printerSettings/printerSettings78.bin"/><Relationship Id="rId5" Type="http://schemas.openxmlformats.org/officeDocument/2006/relationships/comments" Target="../comments68.xml"/><Relationship Id="rId4" Type="http://schemas.openxmlformats.org/officeDocument/2006/relationships/ctrlProp" Target="../ctrlProps/ctrlProp74.xml"/></Relationships>
</file>

<file path=xl/worksheets/_rels/sheet93.xml.rels><?xml version="1.0" encoding="UTF-8" standalone="yes"?>
<Relationships xmlns="http://schemas.openxmlformats.org/package/2006/relationships"><Relationship Id="rId3" Type="http://schemas.openxmlformats.org/officeDocument/2006/relationships/vmlDrawing" Target="../drawings/vmlDrawing90.vml"/><Relationship Id="rId2" Type="http://schemas.openxmlformats.org/officeDocument/2006/relationships/drawing" Target="../drawings/drawing92.xml"/><Relationship Id="rId1" Type="http://schemas.openxmlformats.org/officeDocument/2006/relationships/printerSettings" Target="../printerSettings/printerSettings79.bin"/><Relationship Id="rId4" Type="http://schemas.openxmlformats.org/officeDocument/2006/relationships/comments" Target="../comments69.xml"/></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91.vml"/><Relationship Id="rId2" Type="http://schemas.openxmlformats.org/officeDocument/2006/relationships/drawing" Target="../drawings/drawing93.xml"/><Relationship Id="rId1" Type="http://schemas.openxmlformats.org/officeDocument/2006/relationships/printerSettings" Target="../printerSettings/printerSettings80.bin"/><Relationship Id="rId5" Type="http://schemas.openxmlformats.org/officeDocument/2006/relationships/comments" Target="../comments70.xml"/><Relationship Id="rId4" Type="http://schemas.openxmlformats.org/officeDocument/2006/relationships/ctrlProp" Target="../ctrlProps/ctrlProp75.xml"/></Relationships>
</file>

<file path=xl/worksheets/_rels/sheet95.xml.rels><?xml version="1.0" encoding="UTF-8" standalone="yes"?>
<Relationships xmlns="http://schemas.openxmlformats.org/package/2006/relationships"><Relationship Id="rId3" Type="http://schemas.openxmlformats.org/officeDocument/2006/relationships/vmlDrawing" Target="../drawings/vmlDrawing92.vml"/><Relationship Id="rId2" Type="http://schemas.openxmlformats.org/officeDocument/2006/relationships/drawing" Target="../drawings/drawing94.xml"/><Relationship Id="rId1" Type="http://schemas.openxmlformats.org/officeDocument/2006/relationships/printerSettings" Target="../printerSettings/printerSettings81.bin"/><Relationship Id="rId5" Type="http://schemas.openxmlformats.org/officeDocument/2006/relationships/comments" Target="../comments71.xml"/><Relationship Id="rId4" Type="http://schemas.openxmlformats.org/officeDocument/2006/relationships/ctrlProp" Target="../ctrlProps/ctrlProp76.xml"/></Relationships>
</file>

<file path=xl/worksheets/_rels/sheet96.xml.rels><?xml version="1.0" encoding="UTF-8" standalone="yes"?>
<Relationships xmlns="http://schemas.openxmlformats.org/package/2006/relationships"><Relationship Id="rId3" Type="http://schemas.openxmlformats.org/officeDocument/2006/relationships/vmlDrawing" Target="../drawings/vmlDrawing93.vml"/><Relationship Id="rId2" Type="http://schemas.openxmlformats.org/officeDocument/2006/relationships/drawing" Target="../drawings/drawing95.xml"/><Relationship Id="rId1" Type="http://schemas.openxmlformats.org/officeDocument/2006/relationships/printerSettings" Target="../printerSettings/printerSettings82.bin"/><Relationship Id="rId5" Type="http://schemas.openxmlformats.org/officeDocument/2006/relationships/comments" Target="../comments72.xml"/><Relationship Id="rId4" Type="http://schemas.openxmlformats.org/officeDocument/2006/relationships/ctrlProp" Target="../ctrlProps/ctrlProp77.xml"/></Relationships>
</file>

<file path=xl/worksheets/_rels/sheet97.xml.rels><?xml version="1.0" encoding="UTF-8" standalone="yes"?>
<Relationships xmlns="http://schemas.openxmlformats.org/package/2006/relationships"><Relationship Id="rId3" Type="http://schemas.openxmlformats.org/officeDocument/2006/relationships/comments" Target="../comments73.xml"/><Relationship Id="rId2" Type="http://schemas.openxmlformats.org/officeDocument/2006/relationships/vmlDrawing" Target="../drawings/vmlDrawing94.vml"/><Relationship Id="rId1" Type="http://schemas.openxmlformats.org/officeDocument/2006/relationships/drawing" Target="../drawings/drawing96.xml"/></Relationships>
</file>

<file path=xl/worksheets/_rels/sheet98.xml.rels><?xml version="1.0" encoding="UTF-8" standalone="yes"?>
<Relationships xmlns="http://schemas.openxmlformats.org/package/2006/relationships"><Relationship Id="rId3" Type="http://schemas.openxmlformats.org/officeDocument/2006/relationships/vmlDrawing" Target="../drawings/vmlDrawing95.vml"/><Relationship Id="rId2" Type="http://schemas.openxmlformats.org/officeDocument/2006/relationships/drawing" Target="../drawings/drawing97.xml"/><Relationship Id="rId1" Type="http://schemas.openxmlformats.org/officeDocument/2006/relationships/printerSettings" Target="../printerSettings/printerSettings83.bin"/><Relationship Id="rId5" Type="http://schemas.openxmlformats.org/officeDocument/2006/relationships/comments" Target="../comments74.xml"/><Relationship Id="rId4" Type="http://schemas.openxmlformats.org/officeDocument/2006/relationships/ctrlProp" Target="../ctrlProps/ctrlProp78.xml"/></Relationships>
</file>

<file path=xl/worksheets/_rels/sheet99.xml.rels><?xml version="1.0" encoding="UTF-8" standalone="yes"?>
<Relationships xmlns="http://schemas.openxmlformats.org/package/2006/relationships"><Relationship Id="rId3" Type="http://schemas.openxmlformats.org/officeDocument/2006/relationships/vmlDrawing" Target="../drawings/vmlDrawing96.vml"/><Relationship Id="rId2" Type="http://schemas.openxmlformats.org/officeDocument/2006/relationships/drawing" Target="../drawings/drawing98.xml"/><Relationship Id="rId1" Type="http://schemas.openxmlformats.org/officeDocument/2006/relationships/printerSettings" Target="../printerSettings/printerSettings84.bin"/><Relationship Id="rId5" Type="http://schemas.openxmlformats.org/officeDocument/2006/relationships/comments" Target="../comments75.xml"/><Relationship Id="rId4" Type="http://schemas.openxmlformats.org/officeDocument/2006/relationships/ctrlProp" Target="../ctrlProps/ctrlProp7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47"/>
  <sheetViews>
    <sheetView topLeftCell="A43" workbookViewId="0">
      <selection activeCell="H43" sqref="H43:I43"/>
    </sheetView>
  </sheetViews>
  <sheetFormatPr defaultColWidth="7" defaultRowHeight="18" customHeight="1"/>
  <cols>
    <col min="1" max="1" width="21.375" style="348"/>
    <col min="2" max="2" width="4.5" style="349"/>
    <col min="3" max="4" width="17.125" style="350"/>
    <col min="5" max="5" width="8.375" style="348"/>
    <col min="6" max="6" width="23" style="348"/>
    <col min="7" max="7" width="4.625" style="349"/>
    <col min="8" max="9" width="20.5" style="350"/>
    <col min="10" max="10" width="15.625" style="348"/>
    <col min="11" max="16384" width="7" style="348"/>
  </cols>
  <sheetData>
    <row r="1" spans="1:10" s="344" customFormat="1" ht="18" customHeight="1">
      <c r="A1" s="351" t="s">
        <v>0</v>
      </c>
      <c r="B1" s="352"/>
      <c r="C1" s="352"/>
      <c r="D1" s="352"/>
      <c r="E1" s="352"/>
      <c r="F1" s="352"/>
      <c r="G1" s="352"/>
      <c r="H1" s="352"/>
      <c r="I1" s="352"/>
      <c r="J1" s="352"/>
    </row>
    <row r="2" spans="1:10" s="344" customFormat="1" ht="18" customHeight="1">
      <c r="A2" s="390" t="s">
        <v>1</v>
      </c>
      <c r="B2" s="391"/>
      <c r="C2" s="391"/>
      <c r="D2" s="391"/>
      <c r="E2" s="391"/>
      <c r="F2" s="391"/>
      <c r="G2" s="391"/>
      <c r="H2" s="391"/>
      <c r="I2" s="391"/>
      <c r="J2" s="391"/>
    </row>
    <row r="3" spans="1:10" s="345" customFormat="1" ht="18" customHeight="1">
      <c r="A3" s="392" t="s">
        <v>2</v>
      </c>
      <c r="B3" s="392"/>
      <c r="C3" s="392"/>
      <c r="D3" s="392"/>
      <c r="E3" s="392"/>
      <c r="F3" s="392"/>
      <c r="G3" s="392"/>
      <c r="H3" s="392"/>
      <c r="I3" s="392"/>
      <c r="J3" s="392"/>
    </row>
    <row r="4" spans="1:10" ht="18" customHeight="1">
      <c r="A4" s="393" t="e">
        <v>#REF!</v>
      </c>
      <c r="B4" s="394"/>
      <c r="C4" s="394"/>
      <c r="E4" s="353"/>
      <c r="J4" s="382" t="s">
        <v>3</v>
      </c>
    </row>
    <row r="5" spans="1:10" s="346" customFormat="1" ht="18" customHeight="1">
      <c r="A5" s="354" t="s">
        <v>4</v>
      </c>
      <c r="B5" s="354" t="s">
        <v>5</v>
      </c>
      <c r="C5" s="354" t="s">
        <v>6</v>
      </c>
      <c r="D5" s="354" t="s">
        <v>7</v>
      </c>
      <c r="E5" s="355" t="s">
        <v>8</v>
      </c>
      <c r="F5" s="356" t="s">
        <v>9</v>
      </c>
      <c r="G5" s="354" t="s">
        <v>5</v>
      </c>
      <c r="H5" s="354" t="s">
        <v>6</v>
      </c>
      <c r="I5" s="354" t="s">
        <v>7</v>
      </c>
      <c r="J5" s="354" t="s">
        <v>8</v>
      </c>
    </row>
    <row r="6" spans="1:10" s="347" customFormat="1" ht="18" customHeight="1">
      <c r="A6" s="357" t="s">
        <v>10</v>
      </c>
      <c r="B6" s="358">
        <v>1</v>
      </c>
      <c r="C6" s="359"/>
      <c r="D6" s="359"/>
      <c r="E6" s="360"/>
      <c r="F6" s="361" t="s">
        <v>11</v>
      </c>
      <c r="G6" s="362">
        <v>41</v>
      </c>
      <c r="H6" s="363"/>
      <c r="I6" s="363"/>
      <c r="J6" s="383"/>
    </row>
    <row r="7" spans="1:10" s="347" customFormat="1" ht="18" customHeight="1">
      <c r="A7" s="364" t="s">
        <v>12</v>
      </c>
      <c r="B7" s="358">
        <v>2</v>
      </c>
      <c r="C7" s="365"/>
      <c r="D7" s="365"/>
      <c r="E7" s="360"/>
      <c r="F7" s="361" t="s">
        <v>13</v>
      </c>
      <c r="G7" s="362">
        <v>42</v>
      </c>
      <c r="H7" s="365"/>
      <c r="I7" s="365"/>
      <c r="J7" s="383"/>
    </row>
    <row r="8" spans="1:10" s="347" customFormat="1" ht="18" customHeight="1">
      <c r="A8" s="364" t="s">
        <v>14</v>
      </c>
      <c r="B8" s="358">
        <v>3</v>
      </c>
      <c r="C8" s="365"/>
      <c r="D8" s="365"/>
      <c r="E8" s="366"/>
      <c r="F8" s="361" t="s">
        <v>15</v>
      </c>
      <c r="G8" s="362">
        <v>45</v>
      </c>
      <c r="H8" s="365"/>
      <c r="I8" s="365"/>
      <c r="J8" s="384"/>
    </row>
    <row r="9" spans="1:10" s="347" customFormat="1" ht="18" customHeight="1">
      <c r="A9" s="364" t="s">
        <v>16</v>
      </c>
      <c r="B9" s="358">
        <v>4</v>
      </c>
      <c r="C9" s="365"/>
      <c r="D9" s="365"/>
      <c r="E9" s="366"/>
      <c r="F9" s="361" t="s">
        <v>17</v>
      </c>
      <c r="G9" s="362">
        <v>46</v>
      </c>
      <c r="H9" s="365"/>
      <c r="I9" s="365"/>
      <c r="J9" s="384"/>
    </row>
    <row r="10" spans="1:10" s="347" customFormat="1" ht="18" customHeight="1">
      <c r="A10" s="364" t="s">
        <v>18</v>
      </c>
      <c r="B10" s="358">
        <v>5</v>
      </c>
      <c r="C10" s="365"/>
      <c r="D10" s="365"/>
      <c r="E10" s="360"/>
      <c r="F10" s="361" t="s">
        <v>19</v>
      </c>
      <c r="G10" s="362">
        <v>47</v>
      </c>
      <c r="H10" s="365"/>
      <c r="I10" s="365"/>
      <c r="J10" s="383"/>
    </row>
    <row r="11" spans="1:10" s="347" customFormat="1" ht="18" customHeight="1">
      <c r="A11" s="364" t="s">
        <v>20</v>
      </c>
      <c r="B11" s="358">
        <v>6</v>
      </c>
      <c r="C11" s="365"/>
      <c r="D11" s="365"/>
      <c r="E11" s="360"/>
      <c r="F11" s="361" t="s">
        <v>21</v>
      </c>
      <c r="G11" s="362">
        <v>48</v>
      </c>
      <c r="H11" s="365"/>
      <c r="I11" s="365"/>
      <c r="J11" s="383"/>
    </row>
    <row r="12" spans="1:10" s="347" customFormat="1" ht="18" customHeight="1">
      <c r="A12" s="364" t="s">
        <v>22</v>
      </c>
      <c r="B12" s="358">
        <v>7</v>
      </c>
      <c r="C12" s="365"/>
      <c r="D12" s="365"/>
      <c r="E12" s="360"/>
      <c r="F12" s="361" t="s">
        <v>23</v>
      </c>
      <c r="G12" s="362">
        <v>49</v>
      </c>
      <c r="H12" s="365"/>
      <c r="I12" s="365"/>
      <c r="J12" s="383"/>
    </row>
    <row r="13" spans="1:10" s="347" customFormat="1" ht="18" customHeight="1">
      <c r="A13" s="364" t="s">
        <v>24</v>
      </c>
      <c r="B13" s="358">
        <v>8</v>
      </c>
      <c r="C13" s="363"/>
      <c r="D13" s="363"/>
      <c r="E13" s="360"/>
      <c r="F13" s="361" t="s">
        <v>25</v>
      </c>
      <c r="G13" s="362">
        <v>50</v>
      </c>
      <c r="H13" s="365"/>
      <c r="I13" s="365"/>
      <c r="J13" s="383"/>
    </row>
    <row r="14" spans="1:10" s="347" customFormat="1" ht="18" customHeight="1">
      <c r="A14" s="364" t="s">
        <v>26</v>
      </c>
      <c r="B14" s="358">
        <v>9</v>
      </c>
      <c r="C14" s="363"/>
      <c r="D14" s="363"/>
      <c r="E14" s="366"/>
      <c r="F14" s="361" t="s">
        <v>27</v>
      </c>
      <c r="G14" s="362">
        <v>51</v>
      </c>
      <c r="H14" s="365"/>
      <c r="I14" s="365"/>
      <c r="J14" s="384"/>
    </row>
    <row r="15" spans="1:10" s="347" customFormat="1" ht="18" customHeight="1">
      <c r="A15" s="364" t="s">
        <v>28</v>
      </c>
      <c r="B15" s="358">
        <v>10</v>
      </c>
      <c r="C15" s="363"/>
      <c r="D15" s="363"/>
      <c r="E15" s="366"/>
      <c r="F15" s="361" t="s">
        <v>29</v>
      </c>
      <c r="G15" s="362">
        <v>52</v>
      </c>
      <c r="H15" s="365"/>
      <c r="I15" s="365"/>
      <c r="J15" s="384"/>
    </row>
    <row r="16" spans="1:10" s="347" customFormat="1" ht="18" customHeight="1">
      <c r="A16" s="364" t="s">
        <v>30</v>
      </c>
      <c r="B16" s="358">
        <v>11</v>
      </c>
      <c r="C16" s="363"/>
      <c r="D16" s="363"/>
      <c r="E16" s="366"/>
      <c r="F16" s="361" t="s">
        <v>31</v>
      </c>
      <c r="G16" s="362">
        <v>53</v>
      </c>
      <c r="H16" s="365"/>
      <c r="I16" s="365"/>
      <c r="J16" s="384"/>
    </row>
    <row r="17" spans="1:10" s="347" customFormat="1" ht="18" customHeight="1">
      <c r="A17" s="364" t="s">
        <v>32</v>
      </c>
      <c r="B17" s="358">
        <v>12</v>
      </c>
      <c r="C17" s="363"/>
      <c r="D17" s="363"/>
      <c r="E17" s="366"/>
      <c r="F17" s="361" t="s">
        <v>33</v>
      </c>
      <c r="G17" s="362">
        <v>54</v>
      </c>
      <c r="H17" s="365"/>
      <c r="I17" s="365"/>
      <c r="J17" s="384"/>
    </row>
    <row r="18" spans="1:10" s="347" customFormat="1" ht="18" customHeight="1">
      <c r="A18" s="364" t="s">
        <v>20</v>
      </c>
      <c r="B18" s="358">
        <v>13</v>
      </c>
      <c r="C18" s="363"/>
      <c r="D18" s="363"/>
      <c r="E18" s="366"/>
      <c r="F18" s="361" t="s">
        <v>34</v>
      </c>
      <c r="G18" s="362">
        <v>52</v>
      </c>
      <c r="H18" s="365"/>
      <c r="I18" s="365"/>
      <c r="J18" s="384"/>
    </row>
    <row r="19" spans="1:10" s="347" customFormat="1" ht="18" customHeight="1">
      <c r="A19" s="364" t="s">
        <v>35</v>
      </c>
      <c r="B19" s="358">
        <v>14</v>
      </c>
      <c r="C19" s="365"/>
      <c r="D19" s="365"/>
      <c r="E19" s="366"/>
      <c r="F19" s="361" t="s">
        <v>36</v>
      </c>
      <c r="G19" s="362">
        <v>53</v>
      </c>
      <c r="H19" s="365"/>
      <c r="I19" s="365"/>
      <c r="J19" s="384"/>
    </row>
    <row r="20" spans="1:10" s="347" customFormat="1" ht="18" customHeight="1">
      <c r="A20" s="364" t="s">
        <v>37</v>
      </c>
      <c r="B20" s="358">
        <v>15</v>
      </c>
      <c r="C20" s="363"/>
      <c r="D20" s="363"/>
      <c r="E20" s="366"/>
      <c r="F20" s="361" t="s">
        <v>38</v>
      </c>
      <c r="G20" s="362">
        <v>54</v>
      </c>
      <c r="H20" s="365"/>
      <c r="I20" s="365"/>
      <c r="J20" s="384"/>
    </row>
    <row r="21" spans="1:10" s="347" customFormat="1" ht="18" customHeight="1">
      <c r="A21" s="364" t="s">
        <v>39</v>
      </c>
      <c r="B21" s="358">
        <v>16</v>
      </c>
      <c r="C21" s="363"/>
      <c r="D21" s="363"/>
      <c r="E21" s="366"/>
      <c r="F21" s="367" t="s">
        <v>40</v>
      </c>
      <c r="G21" s="362">
        <v>55</v>
      </c>
      <c r="H21" s="365">
        <f>SUM(H7:H20)</f>
        <v>0</v>
      </c>
      <c r="I21" s="365">
        <f>SUM(I7:I20)</f>
        <v>0</v>
      </c>
      <c r="J21" s="384"/>
    </row>
    <row r="22" spans="1:10" s="347" customFormat="1" ht="18" customHeight="1">
      <c r="A22" s="364" t="s">
        <v>41</v>
      </c>
      <c r="B22" s="358">
        <v>17</v>
      </c>
      <c r="C22" s="363"/>
      <c r="D22" s="363"/>
      <c r="E22" s="366"/>
      <c r="F22" s="361"/>
      <c r="G22" s="362"/>
      <c r="H22" s="365"/>
      <c r="I22" s="365"/>
      <c r="J22" s="383"/>
    </row>
    <row r="23" spans="1:10" s="347" customFormat="1" ht="18" customHeight="1">
      <c r="A23" s="364" t="s">
        <v>42</v>
      </c>
      <c r="B23" s="358">
        <v>18</v>
      </c>
      <c r="C23" s="363"/>
      <c r="D23" s="363"/>
      <c r="E23" s="366"/>
      <c r="F23" s="361"/>
      <c r="G23" s="362"/>
      <c r="H23" s="365"/>
      <c r="I23" s="365"/>
      <c r="J23" s="384"/>
    </row>
    <row r="24" spans="1:10" s="347" customFormat="1" ht="18" customHeight="1">
      <c r="A24" s="364" t="s">
        <v>43</v>
      </c>
      <c r="B24" s="358">
        <v>19</v>
      </c>
      <c r="C24" s="363"/>
      <c r="D24" s="363"/>
      <c r="E24" s="366"/>
      <c r="F24" s="361" t="s">
        <v>44</v>
      </c>
      <c r="G24" s="362">
        <v>56</v>
      </c>
      <c r="H24" s="365"/>
      <c r="I24" s="365"/>
      <c r="J24" s="384"/>
    </row>
    <row r="25" spans="1:10" s="347" customFormat="1" ht="18" customHeight="1">
      <c r="A25" s="368" t="s">
        <v>45</v>
      </c>
      <c r="B25" s="358">
        <v>20</v>
      </c>
      <c r="C25" s="363">
        <f>SUM(C7:C9,C12:C16,C19:C24)</f>
        <v>0</v>
      </c>
      <c r="D25" s="363">
        <f>SUM(D7:D9,D12:D16,D19:D24)</f>
        <v>0</v>
      </c>
      <c r="E25" s="366"/>
      <c r="F25" s="361" t="s">
        <v>46</v>
      </c>
      <c r="G25" s="362">
        <v>57</v>
      </c>
      <c r="H25" s="365"/>
      <c r="I25" s="365"/>
      <c r="J25" s="384"/>
    </row>
    <row r="26" spans="1:10" s="347" customFormat="1" ht="18" customHeight="1">
      <c r="A26" s="369" t="s">
        <v>47</v>
      </c>
      <c r="B26" s="358">
        <v>21</v>
      </c>
      <c r="C26" s="363"/>
      <c r="D26" s="363"/>
      <c r="E26" s="366"/>
      <c r="F26" s="361" t="s">
        <v>48</v>
      </c>
      <c r="G26" s="362">
        <v>58</v>
      </c>
      <c r="H26" s="365"/>
      <c r="I26" s="365"/>
      <c r="J26" s="383"/>
    </row>
    <row r="27" spans="1:10" s="347" customFormat="1" ht="18" customHeight="1">
      <c r="A27" s="364" t="s">
        <v>49</v>
      </c>
      <c r="B27" s="358">
        <v>22</v>
      </c>
      <c r="C27" s="363"/>
      <c r="D27" s="363"/>
      <c r="E27" s="366"/>
      <c r="F27" s="361" t="s">
        <v>50</v>
      </c>
      <c r="G27" s="362">
        <v>59</v>
      </c>
      <c r="H27" s="365"/>
      <c r="I27" s="365"/>
      <c r="J27" s="383"/>
    </row>
    <row r="28" spans="1:10" s="347" customFormat="1" ht="18" customHeight="1">
      <c r="A28" s="364" t="s">
        <v>51</v>
      </c>
      <c r="B28" s="358">
        <v>23</v>
      </c>
      <c r="C28" s="363"/>
      <c r="D28" s="363"/>
      <c r="E28" s="360"/>
      <c r="F28" s="361" t="s">
        <v>52</v>
      </c>
      <c r="G28" s="362">
        <v>60</v>
      </c>
      <c r="H28" s="363"/>
      <c r="I28" s="363"/>
      <c r="J28" s="383"/>
    </row>
    <row r="29" spans="1:10" s="347" customFormat="1" ht="18" customHeight="1">
      <c r="A29" s="364" t="s">
        <v>53</v>
      </c>
      <c r="B29" s="358">
        <v>24</v>
      </c>
      <c r="C29" s="363"/>
      <c r="D29" s="363"/>
      <c r="E29" s="360"/>
      <c r="F29" s="361" t="s">
        <v>54</v>
      </c>
      <c r="G29" s="362">
        <v>61</v>
      </c>
      <c r="H29" s="363"/>
      <c r="I29" s="363"/>
      <c r="J29" s="383"/>
    </row>
    <row r="30" spans="1:10" s="347" customFormat="1" ht="18" customHeight="1">
      <c r="A30" s="364" t="s">
        <v>55</v>
      </c>
      <c r="B30" s="358">
        <v>25</v>
      </c>
      <c r="C30" s="363"/>
      <c r="D30" s="363"/>
      <c r="E30" s="360"/>
      <c r="F30" s="367" t="s">
        <v>56</v>
      </c>
      <c r="G30" s="362">
        <v>62</v>
      </c>
      <c r="H30" s="365">
        <f>SUM(H24:H29)</f>
        <v>0</v>
      </c>
      <c r="I30" s="365">
        <f>SUM(I24:I29)</f>
        <v>0</v>
      </c>
      <c r="J30" s="383"/>
    </row>
    <row r="31" spans="1:10" s="347" customFormat="1" ht="18" customHeight="1">
      <c r="A31" s="364" t="s">
        <v>57</v>
      </c>
      <c r="B31" s="358">
        <v>26</v>
      </c>
      <c r="C31" s="363"/>
      <c r="D31" s="363"/>
      <c r="E31" s="360"/>
      <c r="F31" s="361"/>
      <c r="G31" s="362"/>
      <c r="H31" s="365"/>
      <c r="I31" s="365"/>
      <c r="J31" s="383"/>
    </row>
    <row r="32" spans="1:10" s="347" customFormat="1" ht="18" customHeight="1">
      <c r="A32" s="364" t="s">
        <v>58</v>
      </c>
      <c r="B32" s="358">
        <v>27</v>
      </c>
      <c r="C32" s="363"/>
      <c r="D32" s="363"/>
      <c r="E32" s="360"/>
      <c r="F32" s="370" t="s">
        <v>59</v>
      </c>
      <c r="G32" s="362">
        <v>63</v>
      </c>
      <c r="H32" s="371">
        <f>H21+H30</f>
        <v>0</v>
      </c>
      <c r="I32" s="371">
        <f>I21+I30</f>
        <v>0</v>
      </c>
      <c r="J32" s="385"/>
    </row>
    <row r="33" spans="1:10" s="347" customFormat="1" ht="18" customHeight="1">
      <c r="A33" s="364" t="s">
        <v>60</v>
      </c>
      <c r="B33" s="358">
        <v>28</v>
      </c>
      <c r="C33" s="363"/>
      <c r="D33" s="363"/>
      <c r="E33" s="360"/>
      <c r="F33" s="361"/>
      <c r="G33" s="362"/>
      <c r="H33" s="365"/>
      <c r="I33" s="365"/>
      <c r="J33" s="383"/>
    </row>
    <row r="34" spans="1:10" s="347" customFormat="1" ht="18" customHeight="1">
      <c r="A34" s="364" t="s">
        <v>61</v>
      </c>
      <c r="B34" s="358">
        <v>29</v>
      </c>
      <c r="C34" s="363"/>
      <c r="D34" s="363"/>
      <c r="E34" s="360"/>
      <c r="F34" s="361"/>
      <c r="G34" s="362"/>
      <c r="H34" s="365"/>
      <c r="I34" s="365"/>
      <c r="J34" s="383"/>
    </row>
    <row r="35" spans="1:10" s="347" customFormat="1" ht="18" customHeight="1">
      <c r="A35" s="364" t="s">
        <v>62</v>
      </c>
      <c r="B35" s="358">
        <v>30</v>
      </c>
      <c r="C35" s="363"/>
      <c r="D35" s="363"/>
      <c r="E35" s="366"/>
      <c r="F35" s="361"/>
      <c r="G35" s="362"/>
      <c r="H35" s="365"/>
      <c r="I35" s="365"/>
      <c r="J35" s="383"/>
    </row>
    <row r="36" spans="1:10" s="347" customFormat="1" ht="18" customHeight="1">
      <c r="A36" s="368" t="s">
        <v>63</v>
      </c>
      <c r="B36" s="358">
        <v>31</v>
      </c>
      <c r="C36" s="363">
        <f>SUM(C31,C32,C33,C34,C35)</f>
        <v>0</v>
      </c>
      <c r="D36" s="363">
        <f>SUM(D31,D32,D33,D34,D35)</f>
        <v>0</v>
      </c>
      <c r="E36" s="366"/>
      <c r="F36" s="361"/>
      <c r="G36" s="362"/>
      <c r="H36" s="365"/>
      <c r="I36" s="365"/>
      <c r="J36" s="383"/>
    </row>
    <row r="37" spans="1:10" s="347" customFormat="1" ht="18" customHeight="1">
      <c r="A37" s="369" t="s">
        <v>64</v>
      </c>
      <c r="B37" s="358">
        <v>32</v>
      </c>
      <c r="C37" s="363">
        <f>SUM(C38:C39)</f>
        <v>0</v>
      </c>
      <c r="D37" s="363">
        <f>SUM(D38:D39)</f>
        <v>0</v>
      </c>
      <c r="E37" s="366"/>
      <c r="F37" s="361" t="s">
        <v>65</v>
      </c>
      <c r="G37" s="362">
        <v>64</v>
      </c>
      <c r="H37" s="363"/>
      <c r="I37" s="363"/>
      <c r="J37" s="383"/>
    </row>
    <row r="38" spans="1:10" s="347" customFormat="1" ht="18" customHeight="1">
      <c r="A38" s="364" t="s">
        <v>66</v>
      </c>
      <c r="B38" s="358">
        <v>33</v>
      </c>
      <c r="C38" s="363"/>
      <c r="D38" s="363"/>
      <c r="E38" s="366"/>
      <c r="F38" s="361" t="s">
        <v>67</v>
      </c>
      <c r="G38" s="362">
        <v>65</v>
      </c>
      <c r="H38" s="365"/>
      <c r="I38" s="365"/>
      <c r="J38" s="383"/>
    </row>
    <row r="39" spans="1:10" s="347" customFormat="1" ht="18" customHeight="1">
      <c r="A39" s="364" t="s">
        <v>68</v>
      </c>
      <c r="B39" s="358">
        <v>34</v>
      </c>
      <c r="C39" s="363"/>
      <c r="D39" s="363"/>
      <c r="E39" s="360"/>
      <c r="F39" s="361" t="s">
        <v>69</v>
      </c>
      <c r="G39" s="362">
        <v>66</v>
      </c>
      <c r="H39" s="365"/>
      <c r="I39" s="365"/>
      <c r="J39" s="383"/>
    </row>
    <row r="40" spans="1:10" s="347" customFormat="1" ht="18" customHeight="1">
      <c r="A40" s="369" t="s">
        <v>70</v>
      </c>
      <c r="B40" s="358">
        <v>35</v>
      </c>
      <c r="C40" s="363">
        <f>SUM(C41:C42)</f>
        <v>0</v>
      </c>
      <c r="D40" s="363">
        <f>SUM(D41:D42)</f>
        <v>0</v>
      </c>
      <c r="E40" s="360"/>
      <c r="F40" s="361" t="s">
        <v>71</v>
      </c>
      <c r="G40" s="362">
        <v>67</v>
      </c>
      <c r="H40" s="363"/>
      <c r="I40" s="363"/>
      <c r="J40" s="383"/>
    </row>
    <row r="41" spans="1:10" s="347" customFormat="1" ht="18" customHeight="1">
      <c r="A41" s="364" t="s">
        <v>72</v>
      </c>
      <c r="B41" s="358">
        <v>36</v>
      </c>
      <c r="C41" s="363"/>
      <c r="D41" s="363"/>
      <c r="E41" s="372"/>
      <c r="F41" s="361" t="s">
        <v>73</v>
      </c>
      <c r="G41" s="362">
        <v>68</v>
      </c>
      <c r="H41" s="365"/>
      <c r="I41" s="365"/>
      <c r="J41" s="384"/>
    </row>
    <row r="42" spans="1:10" s="347" customFormat="1" ht="18" customHeight="1">
      <c r="A42" s="364" t="s">
        <v>74</v>
      </c>
      <c r="B42" s="358">
        <v>37</v>
      </c>
      <c r="C42" s="363"/>
      <c r="D42" s="363"/>
      <c r="E42" s="360"/>
      <c r="F42" s="373" t="s">
        <v>75</v>
      </c>
      <c r="G42" s="362">
        <v>69</v>
      </c>
      <c r="H42" s="365"/>
      <c r="I42" s="365"/>
      <c r="J42" s="384"/>
    </row>
    <row r="43" spans="1:10" s="347" customFormat="1" ht="18" customHeight="1">
      <c r="A43" s="364" t="s">
        <v>76</v>
      </c>
      <c r="B43" s="358">
        <v>38</v>
      </c>
      <c r="C43" s="363"/>
      <c r="D43" s="363"/>
      <c r="E43" s="360"/>
      <c r="F43" s="361" t="s">
        <v>77</v>
      </c>
      <c r="G43" s="362">
        <v>70</v>
      </c>
      <c r="H43" s="365"/>
      <c r="I43" s="365"/>
      <c r="J43" s="384"/>
    </row>
    <row r="44" spans="1:10" s="347" customFormat="1" ht="18" customHeight="1">
      <c r="A44" s="364" t="s">
        <v>78</v>
      </c>
      <c r="B44" s="358">
        <v>39</v>
      </c>
      <c r="C44" s="363"/>
      <c r="D44" s="363"/>
      <c r="E44" s="360"/>
      <c r="F44" s="374" t="s">
        <v>79</v>
      </c>
      <c r="G44" s="362">
        <v>71</v>
      </c>
      <c r="H44" s="375">
        <f>SUM(H38:H43)-H41</f>
        <v>0</v>
      </c>
      <c r="I44" s="375">
        <f>SUM(I38:I43)-I41</f>
        <v>0</v>
      </c>
      <c r="J44" s="386"/>
    </row>
    <row r="45" spans="1:10" ht="18" customHeight="1">
      <c r="A45" s="376" t="s">
        <v>80</v>
      </c>
      <c r="B45" s="358">
        <v>40</v>
      </c>
      <c r="C45" s="377">
        <f>C25+C26+C36+C37+C40+C43+C44</f>
        <v>0</v>
      </c>
      <c r="D45" s="377">
        <f>D25+D26+D36+D37+D40+D43+D44</f>
        <v>0</v>
      </c>
      <c r="E45" s="378"/>
      <c r="F45" s="374" t="s">
        <v>81</v>
      </c>
      <c r="G45" s="358">
        <v>72</v>
      </c>
      <c r="H45" s="375">
        <f>H32+H44</f>
        <v>0</v>
      </c>
      <c r="I45" s="375">
        <f>I32+I44</f>
        <v>0</v>
      </c>
      <c r="J45" s="387"/>
    </row>
    <row r="46" spans="1:10" ht="18" customHeight="1">
      <c r="A46" s="379"/>
      <c r="B46" s="358"/>
      <c r="C46" s="363"/>
      <c r="D46" s="363"/>
      <c r="E46" s="380"/>
      <c r="F46" s="361" t="s">
        <v>82</v>
      </c>
      <c r="G46" s="358">
        <v>73</v>
      </c>
      <c r="H46" s="363">
        <f>H45-C45</f>
        <v>0</v>
      </c>
      <c r="I46" s="363">
        <f>I45-D45</f>
        <v>0</v>
      </c>
      <c r="J46" s="388"/>
    </row>
    <row r="47" spans="1:10" ht="18" customHeight="1">
      <c r="C47" s="347" t="s">
        <v>83</v>
      </c>
      <c r="D47" s="348"/>
      <c r="E47" s="347" t="s">
        <v>84</v>
      </c>
      <c r="H47" s="381" t="s">
        <v>85</v>
      </c>
      <c r="I47" s="348"/>
    </row>
  </sheetData>
  <mergeCells count="3">
    <mergeCell ref="A2:J2"/>
    <mergeCell ref="A3:J3"/>
    <mergeCell ref="A4:C4"/>
  </mergeCells>
  <phoneticPr fontId="67" type="noConversion"/>
  <hyperlinks>
    <hyperlink ref="A1" location="索引目录!C4" display="返回索引页" xr:uid="{00000000-0004-0000-0000-000000000000}"/>
  </hyperlinks>
  <pageMargins left="0.75" right="0.75" top="1" bottom="1" header="0.5" footer="0.5"/>
  <pageSetup paperSize="9" orientation="portrait"/>
  <headerFooter alignWithMargins="0"/>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327</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328</v>
      </c>
    </row>
    <row r="4" spans="1:7" ht="15.75" customHeight="1">
      <c r="A4" s="458" t="str">
        <f>表头信息!D2&amp;表头信息!E2</f>
        <v>产权持有单位：西安曲江楼观旅游农业开发有限公司</v>
      </c>
      <c r="B4" s="458"/>
      <c r="C4" s="458"/>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row>
    <row r="7" spans="1:7" s="9" customFormat="1" ht="15.75" customHeight="1">
      <c r="A7" s="45" t="s">
        <v>329</v>
      </c>
      <c r="B7" s="133" t="s">
        <v>330</v>
      </c>
      <c r="C7" s="47">
        <f>'3-2-1交易性-股票'!H27</f>
        <v>0</v>
      </c>
      <c r="D7" s="48">
        <f>'3-2-1交易性-股票'!J27</f>
        <v>0</v>
      </c>
      <c r="E7" s="39">
        <f>D7-C7</f>
        <v>0</v>
      </c>
      <c r="F7" s="39">
        <f>IF(C7=0,0,E7/ABS(C7))*100</f>
        <v>0</v>
      </c>
    </row>
    <row r="8" spans="1:7" s="9" customFormat="1" ht="15.75" customHeight="1">
      <c r="A8" s="45" t="s">
        <v>331</v>
      </c>
      <c r="B8" s="133" t="s">
        <v>332</v>
      </c>
      <c r="C8" s="47">
        <f>'3-2-2交易性-债券'!H27</f>
        <v>0</v>
      </c>
      <c r="D8" s="47">
        <f>'3-2-2交易性-债券'!I27</f>
        <v>0</v>
      </c>
      <c r="E8" s="39">
        <f>D8-C8</f>
        <v>0</v>
      </c>
      <c r="F8" s="39">
        <f>IF(C8=0,0,E8/ABS(C8))*100</f>
        <v>0</v>
      </c>
    </row>
    <row r="9" spans="1:7" s="9" customFormat="1" ht="15.75" customHeight="1">
      <c r="A9" s="45" t="s">
        <v>333</v>
      </c>
      <c r="B9" s="133" t="s">
        <v>334</v>
      </c>
      <c r="C9" s="47">
        <f>'3-2-3交易性-基金 '!H27</f>
        <v>0</v>
      </c>
      <c r="D9" s="48">
        <f>'3-2-3交易性-基金 '!J27</f>
        <v>0</v>
      </c>
      <c r="E9" s="39">
        <f>D9-C9</f>
        <v>0</v>
      </c>
      <c r="F9" s="39">
        <f>IF(C9=0,0,E9/ABS(C9))*100</f>
        <v>0</v>
      </c>
    </row>
    <row r="10" spans="1:7" s="9" customFormat="1" ht="15.75" customHeight="1">
      <c r="A10" s="45"/>
      <c r="B10" s="45"/>
      <c r="C10" s="47"/>
      <c r="D10" s="48"/>
      <c r="E10" s="39"/>
      <c r="F10" s="39"/>
    </row>
    <row r="11" spans="1:7" s="9" customFormat="1" ht="15.75" customHeight="1">
      <c r="A11" s="51"/>
      <c r="B11" s="24"/>
      <c r="C11" s="47"/>
      <c r="D11" s="48"/>
      <c r="E11" s="39"/>
      <c r="F11" s="39"/>
    </row>
    <row r="12" spans="1:7" s="9" customFormat="1" ht="15.75" customHeight="1">
      <c r="A12" s="51"/>
      <c r="B12" s="24"/>
      <c r="C12" s="47"/>
      <c r="D12" s="48"/>
      <c r="E12" s="39"/>
      <c r="F12" s="39"/>
    </row>
    <row r="13" spans="1:7" s="9" customFormat="1" ht="15.75" customHeight="1">
      <c r="A13" s="51"/>
      <c r="B13" s="24"/>
      <c r="C13" s="47"/>
      <c r="D13" s="48"/>
      <c r="E13" s="39"/>
      <c r="F13" s="39"/>
    </row>
    <row r="14" spans="1:7" s="9" customFormat="1" ht="15.75" customHeight="1">
      <c r="A14" s="51"/>
      <c r="B14" s="24"/>
      <c r="C14" s="47"/>
      <c r="D14" s="48"/>
      <c r="E14" s="39"/>
      <c r="F14" s="39"/>
    </row>
    <row r="15" spans="1:7" s="9" customFormat="1" ht="15.75" customHeight="1">
      <c r="A15" s="51"/>
      <c r="B15" s="24"/>
      <c r="C15" s="47"/>
      <c r="D15" s="48"/>
      <c r="E15" s="39"/>
      <c r="F15" s="39"/>
    </row>
    <row r="16" spans="1:7" s="9" customFormat="1" ht="15.75" customHeight="1">
      <c r="A16" s="51"/>
      <c r="B16" s="24"/>
      <c r="C16" s="47"/>
      <c r="D16" s="48"/>
      <c r="E16" s="39"/>
      <c r="F16" s="39"/>
    </row>
    <row r="17" spans="1:6" s="9" customFormat="1" ht="15.75" customHeight="1">
      <c r="A17" s="51"/>
      <c r="B17" s="24"/>
      <c r="C17" s="47"/>
      <c r="D17" s="48"/>
      <c r="E17" s="39"/>
      <c r="F17" s="39"/>
    </row>
    <row r="18" spans="1:6" s="9" customFormat="1" ht="15.75" customHeight="1">
      <c r="A18" s="51"/>
      <c r="B18" s="24"/>
      <c r="C18" s="47"/>
      <c r="D18" s="48"/>
      <c r="E18" s="39"/>
      <c r="F18" s="39"/>
    </row>
    <row r="19" spans="1:6" s="9" customFormat="1" ht="15.75" customHeight="1">
      <c r="A19" s="51"/>
      <c r="B19" s="24"/>
      <c r="C19" s="47"/>
      <c r="D19" s="48"/>
      <c r="E19" s="39"/>
      <c r="F19" s="39"/>
    </row>
    <row r="20" spans="1:6" s="9" customFormat="1" ht="15.75" customHeight="1">
      <c r="A20" s="51"/>
      <c r="B20" s="24"/>
      <c r="C20" s="47"/>
      <c r="D20" s="48"/>
      <c r="E20" s="39"/>
      <c r="F20" s="39"/>
    </row>
    <row r="21" spans="1:6" s="9" customFormat="1" ht="15.75" customHeight="1">
      <c r="A21" s="51"/>
      <c r="B21" s="24"/>
      <c r="C21" s="47"/>
      <c r="D21" s="48"/>
      <c r="E21" s="39"/>
      <c r="F21" s="39"/>
    </row>
    <row r="22" spans="1:6" s="9" customFormat="1" ht="15.75" customHeight="1">
      <c r="A22" s="51"/>
      <c r="B22" s="24"/>
      <c r="C22" s="47"/>
      <c r="D22" s="48"/>
      <c r="E22" s="39"/>
      <c r="F22" s="39"/>
    </row>
    <row r="23" spans="1:6" s="9" customFormat="1" ht="15.75" customHeight="1">
      <c r="A23" s="51"/>
      <c r="B23" s="24"/>
      <c r="C23" s="47"/>
      <c r="D23" s="48"/>
      <c r="E23" s="39"/>
      <c r="F23" s="39"/>
    </row>
    <row r="24" spans="1:6" s="9" customFormat="1" ht="15.75" customHeight="1">
      <c r="A24" s="51"/>
      <c r="B24" s="24"/>
      <c r="C24" s="47"/>
      <c r="D24" s="48"/>
      <c r="E24" s="39"/>
      <c r="F24" s="39"/>
    </row>
    <row r="25" spans="1:6" s="9" customFormat="1" ht="15.75" customHeight="1">
      <c r="A25" s="51"/>
      <c r="B25" s="24"/>
      <c r="C25" s="47"/>
      <c r="D25" s="48"/>
      <c r="E25" s="39"/>
      <c r="F25" s="39"/>
    </row>
    <row r="26" spans="1:6" s="9" customFormat="1" ht="15.75" customHeight="1">
      <c r="A26" s="51"/>
      <c r="B26" s="24"/>
      <c r="C26" s="47"/>
      <c r="D26" s="48"/>
      <c r="E26" s="39"/>
      <c r="F26" s="39"/>
    </row>
    <row r="27" spans="1:6" s="9" customFormat="1" ht="15.75" customHeight="1">
      <c r="A27" s="459" t="s">
        <v>335</v>
      </c>
      <c r="B27" s="460"/>
      <c r="C27" s="54">
        <f>SUM(C7:C26)</f>
        <v>0</v>
      </c>
      <c r="D27" s="54">
        <f>SUM(D7:D26)</f>
        <v>0</v>
      </c>
      <c r="E27" s="54">
        <f>SUM(E7:E26)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mergeCells count="13">
    <mergeCell ref="A29:C29"/>
    <mergeCell ref="E29:F29"/>
    <mergeCell ref="A5:A6"/>
    <mergeCell ref="B5:B6"/>
    <mergeCell ref="C5:C6"/>
    <mergeCell ref="D5:D6"/>
    <mergeCell ref="E5:E6"/>
    <mergeCell ref="F5:F6"/>
    <mergeCell ref="A1:F1"/>
    <mergeCell ref="A2:F2"/>
    <mergeCell ref="A4:C4"/>
    <mergeCell ref="A27:B27"/>
    <mergeCell ref="D28:F28"/>
  </mergeCells>
  <phoneticPr fontId="67" type="noConversion"/>
  <hyperlinks>
    <hyperlink ref="B7" location="'3-2-1交易性-股票'!A1" display="交易性金融资产-股票投资" xr:uid="{00000000-0004-0000-0900-000000000000}"/>
    <hyperlink ref="B8" location="'3-2-2交易性-债券'!A1" display="交易性金融资产-债券投资" xr:uid="{00000000-0004-0000-0900-000001000000}"/>
    <hyperlink ref="B9" location="'3-2-3交易性-基金 '!A1" display="交易性金融资产-基金投资" xr:uid="{00000000-0004-0000-0900-000002000000}"/>
    <hyperlink ref="A1:F1" location="'3-流动资产汇总'!B8" display="交易性金融资产评估汇总表" xr:uid="{00000000-0004-0000-09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10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dimension ref="A1:G30"/>
  <sheetViews>
    <sheetView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6.5" style="11" customWidth="1"/>
    <col min="2" max="2" width="35.125" style="11" customWidth="1"/>
    <col min="3" max="6" width="18.25" style="11" customWidth="1"/>
    <col min="7" max="7" width="15.875" style="11" customWidth="1"/>
    <col min="8" max="32" width="9" style="11"/>
    <col min="33" max="16384" width="8.625" style="11"/>
  </cols>
  <sheetData>
    <row r="1" spans="1:7" s="7" customFormat="1" ht="30" customHeight="1">
      <c r="A1" s="415" t="str">
        <f>"预计负债评估"&amp;表头信息!E35</f>
        <v>预计负债评估明细表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916</v>
      </c>
    </row>
    <row r="4" spans="1:7" ht="15.75" customHeight="1">
      <c r="A4" s="458" t="str">
        <f>表头信息!D2&amp;表头信息!E2</f>
        <v>产权持有单位：西安曲江楼观旅游农业开发有限公司</v>
      </c>
      <c r="B4" s="514"/>
      <c r="C4" s="514"/>
      <c r="D4" s="514"/>
      <c r="E4" s="15"/>
      <c r="F4" s="15"/>
      <c r="G4" s="16" t="s">
        <v>3</v>
      </c>
    </row>
    <row r="5" spans="1:7" s="8" customFormat="1" ht="15.75" customHeight="1">
      <c r="A5" s="455" t="s">
        <v>5</v>
      </c>
      <c r="B5" s="455" t="s">
        <v>376</v>
      </c>
      <c r="C5" s="455" t="s">
        <v>389</v>
      </c>
      <c r="D5" s="455" t="s">
        <v>917</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18"/>
      <c r="C13" s="19"/>
      <c r="D13" s="17"/>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D4"/>
    <mergeCell ref="A27:D27"/>
    <mergeCell ref="D28:F28"/>
  </mergeCells>
  <phoneticPr fontId="67" type="noConversion"/>
  <hyperlinks>
    <hyperlink ref="A1:G1" location="'6-非流动负债汇总'!B11" display="=&quot;预计负债评估&quot;&amp;表头信息!E35" xr:uid="{00000000-0004-0000-63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1240" r:id="rId4" name="Check Box 72">
              <controlPr defaultSize="0" autoPict="0" macro="[0]!预计负债_复选框72_Click">
                <anchor moveWithCells="1">
                  <from>
                    <xdr:col>7</xdr:col>
                    <xdr:colOff>228600</xdr:colOff>
                    <xdr:row>0</xdr:row>
                    <xdr:rowOff>200025</xdr:rowOff>
                  </from>
                  <to>
                    <xdr:col>9</xdr:col>
                    <xdr:colOff>152400</xdr:colOff>
                    <xdr:row>2</xdr:row>
                    <xdr:rowOff>47625</xdr:rowOff>
                  </to>
                </anchor>
              </controlPr>
            </control>
          </mc:Choice>
        </mc:AlternateContent>
      </controls>
    </mc:Choice>
  </mc:AlternateContent>
</worksheet>
</file>

<file path=xl/worksheets/sheet10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tabColor rgb="FFFFFF00"/>
  </sheetPr>
  <dimension ref="A1:I30"/>
  <sheetViews>
    <sheetView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5.625" style="11" customWidth="1"/>
    <col min="2" max="2" width="24.375" style="11" customWidth="1"/>
    <col min="3" max="4" width="14.5" style="11" customWidth="1"/>
    <col min="5" max="5" width="9" style="11" customWidth="1"/>
    <col min="6" max="6" width="8.375" style="11" customWidth="1"/>
    <col min="7" max="8" width="18" style="11" customWidth="1"/>
    <col min="9" max="9" width="15.5" style="11" customWidth="1"/>
    <col min="10" max="32" width="9" style="11"/>
    <col min="33" max="16384" width="8.625" style="11"/>
  </cols>
  <sheetData>
    <row r="1" spans="1:9" s="7" customFormat="1" ht="30" customHeight="1">
      <c r="A1" s="415" t="str">
        <f>"递延收益评估"&amp;表头信息!E35</f>
        <v>递延收益评估明细表</v>
      </c>
      <c r="B1" s="415"/>
      <c r="C1" s="415"/>
      <c r="D1" s="415"/>
      <c r="E1" s="415"/>
      <c r="F1" s="415"/>
      <c r="G1" s="415"/>
      <c r="H1" s="415"/>
      <c r="I1" s="415"/>
    </row>
    <row r="2" spans="1:9" ht="15.75" customHeight="1">
      <c r="A2" s="417" t="str">
        <f>表头信息!D5&amp;表头信息!E5</f>
        <v>评估基准日：2022年10月31日</v>
      </c>
      <c r="B2" s="417"/>
      <c r="C2" s="417"/>
      <c r="D2" s="417"/>
      <c r="E2" s="417"/>
      <c r="F2" s="417"/>
      <c r="G2" s="417"/>
      <c r="H2" s="417"/>
      <c r="I2" s="457"/>
    </row>
    <row r="3" spans="1:9" ht="15.75" customHeight="1">
      <c r="A3" s="12"/>
      <c r="B3" s="12"/>
      <c r="C3" s="12"/>
      <c r="D3" s="12"/>
      <c r="E3" s="12"/>
      <c r="F3" s="12"/>
      <c r="G3" s="12"/>
      <c r="H3" s="12"/>
      <c r="I3" s="14" t="s">
        <v>918</v>
      </c>
    </row>
    <row r="4" spans="1:9" ht="15.75" customHeight="1">
      <c r="A4" s="458" t="str">
        <f>表头信息!D2&amp;表头信息!E2</f>
        <v>产权持有单位：西安曲江楼观旅游农业开发有限公司</v>
      </c>
      <c r="B4" s="514"/>
      <c r="C4" s="514"/>
      <c r="D4" s="514"/>
      <c r="E4" s="12"/>
      <c r="F4" s="12"/>
      <c r="G4" s="15"/>
      <c r="H4" s="15"/>
      <c r="I4" s="16" t="s">
        <v>3</v>
      </c>
    </row>
    <row r="5" spans="1:9" s="8" customFormat="1" ht="15.75" customHeight="1">
      <c r="A5" s="455" t="s">
        <v>5</v>
      </c>
      <c r="B5" s="455" t="s">
        <v>376</v>
      </c>
      <c r="C5" s="455" t="s">
        <v>389</v>
      </c>
      <c r="D5" s="455" t="s">
        <v>511</v>
      </c>
      <c r="E5" s="455" t="s">
        <v>919</v>
      </c>
      <c r="F5" s="455" t="s">
        <v>920</v>
      </c>
      <c r="G5" s="455" t="s">
        <v>238</v>
      </c>
      <c r="H5" s="455" t="s">
        <v>239</v>
      </c>
      <c r="I5" s="455" t="s">
        <v>8</v>
      </c>
    </row>
    <row r="6" spans="1:9" s="8" customFormat="1" ht="15.75" customHeight="1">
      <c r="A6" s="456"/>
      <c r="B6" s="456"/>
      <c r="C6" s="456"/>
      <c r="D6" s="456"/>
      <c r="E6" s="463"/>
      <c r="F6" s="463"/>
      <c r="G6" s="456"/>
      <c r="H6" s="456"/>
      <c r="I6" s="456"/>
    </row>
    <row r="7" spans="1:9" s="9" customFormat="1" ht="15.75" customHeight="1">
      <c r="A7" s="17">
        <v>1</v>
      </c>
      <c r="B7" s="18"/>
      <c r="C7" s="19"/>
      <c r="D7" s="17"/>
      <c r="E7" s="17"/>
      <c r="F7" s="17"/>
      <c r="G7" s="20"/>
      <c r="H7" s="20"/>
      <c r="I7" s="21"/>
    </row>
    <row r="8" spans="1:9" s="9" customFormat="1" ht="15.75" customHeight="1">
      <c r="A8" s="17">
        <v>2</v>
      </c>
      <c r="B8" s="18"/>
      <c r="C8" s="19"/>
      <c r="D8" s="17"/>
      <c r="E8" s="17"/>
      <c r="F8" s="17"/>
      <c r="G8" s="20"/>
      <c r="H8" s="20"/>
      <c r="I8" s="21"/>
    </row>
    <row r="9" spans="1:9" s="9" customFormat="1" ht="15.75" customHeight="1">
      <c r="A9" s="17">
        <v>3</v>
      </c>
      <c r="B9" s="18"/>
      <c r="C9" s="19"/>
      <c r="D9" s="17"/>
      <c r="E9" s="17"/>
      <c r="F9" s="17"/>
      <c r="G9" s="20"/>
      <c r="H9" s="20"/>
      <c r="I9" s="21"/>
    </row>
    <row r="10" spans="1:9" s="9" customFormat="1" ht="15.75" customHeight="1">
      <c r="A10" s="17">
        <v>4</v>
      </c>
      <c r="B10" s="18"/>
      <c r="C10" s="19"/>
      <c r="D10" s="17"/>
      <c r="E10" s="17"/>
      <c r="F10" s="17"/>
      <c r="G10" s="20"/>
      <c r="H10" s="20"/>
      <c r="I10" s="21"/>
    </row>
    <row r="11" spans="1:9" s="9" customFormat="1" ht="15.75" customHeight="1">
      <c r="A11" s="17">
        <v>5</v>
      </c>
      <c r="B11" s="18"/>
      <c r="C11" s="19"/>
      <c r="D11" s="17"/>
      <c r="E11" s="17"/>
      <c r="F11" s="17"/>
      <c r="G11" s="20"/>
      <c r="H11" s="20"/>
      <c r="I11" s="21"/>
    </row>
    <row r="12" spans="1:9" s="9" customFormat="1" ht="15.75" customHeight="1">
      <c r="A12" s="17">
        <v>6</v>
      </c>
      <c r="B12" s="18"/>
      <c r="C12" s="19"/>
      <c r="D12" s="17"/>
      <c r="E12" s="17"/>
      <c r="F12" s="17"/>
      <c r="G12" s="20"/>
      <c r="H12" s="20"/>
      <c r="I12" s="21"/>
    </row>
    <row r="13" spans="1:9" s="9" customFormat="1" ht="15.75" customHeight="1">
      <c r="A13" s="17">
        <v>7</v>
      </c>
      <c r="B13" s="18"/>
      <c r="C13" s="19"/>
      <c r="D13" s="17"/>
      <c r="E13" s="17"/>
      <c r="F13" s="17"/>
      <c r="G13" s="20"/>
      <c r="H13" s="20"/>
      <c r="I13" s="21"/>
    </row>
    <row r="14" spans="1:9" s="9" customFormat="1" ht="15.75" customHeight="1">
      <c r="A14" s="17">
        <v>8</v>
      </c>
      <c r="B14" s="18"/>
      <c r="C14" s="19"/>
      <c r="D14" s="17"/>
      <c r="E14" s="17"/>
      <c r="F14" s="17"/>
      <c r="G14" s="20"/>
      <c r="H14" s="20"/>
      <c r="I14" s="21"/>
    </row>
    <row r="15" spans="1:9" s="9" customFormat="1" ht="15.75" customHeight="1">
      <c r="A15" s="17">
        <v>9</v>
      </c>
      <c r="B15" s="18"/>
      <c r="C15" s="19"/>
      <c r="D15" s="17"/>
      <c r="E15" s="17"/>
      <c r="F15" s="17"/>
      <c r="G15" s="20"/>
      <c r="H15" s="20"/>
      <c r="I15" s="21"/>
    </row>
    <row r="16" spans="1:9" s="9" customFormat="1" ht="15.75" customHeight="1">
      <c r="A16" s="17">
        <v>10</v>
      </c>
      <c r="B16" s="18"/>
      <c r="C16" s="19"/>
      <c r="D16" s="17"/>
      <c r="E16" s="17"/>
      <c r="F16" s="17"/>
      <c r="G16" s="20"/>
      <c r="H16" s="20"/>
      <c r="I16" s="21"/>
    </row>
    <row r="17" spans="1:9" s="9" customFormat="1" ht="15.75" customHeight="1">
      <c r="A17" s="17">
        <v>11</v>
      </c>
      <c r="B17" s="18"/>
      <c r="C17" s="19"/>
      <c r="D17" s="17"/>
      <c r="E17" s="17"/>
      <c r="F17" s="17"/>
      <c r="G17" s="20"/>
      <c r="H17" s="20"/>
      <c r="I17" s="21"/>
    </row>
    <row r="18" spans="1:9" s="9" customFormat="1" ht="15.75" customHeight="1">
      <c r="A18" s="17">
        <v>12</v>
      </c>
      <c r="B18" s="18"/>
      <c r="C18" s="19"/>
      <c r="D18" s="17"/>
      <c r="E18" s="17"/>
      <c r="F18" s="17"/>
      <c r="G18" s="20"/>
      <c r="H18" s="20"/>
      <c r="I18" s="21"/>
    </row>
    <row r="19" spans="1:9" s="9" customFormat="1" ht="15.75" customHeight="1">
      <c r="A19" s="17">
        <v>13</v>
      </c>
      <c r="B19" s="18"/>
      <c r="C19" s="19"/>
      <c r="D19" s="17"/>
      <c r="E19" s="17"/>
      <c r="F19" s="17"/>
      <c r="G19" s="20"/>
      <c r="H19" s="20"/>
      <c r="I19" s="21"/>
    </row>
    <row r="20" spans="1:9" s="9" customFormat="1" ht="15.75" customHeight="1">
      <c r="A20" s="17">
        <v>14</v>
      </c>
      <c r="B20" s="18"/>
      <c r="C20" s="19"/>
      <c r="D20" s="17"/>
      <c r="E20" s="17"/>
      <c r="F20" s="17"/>
      <c r="G20" s="20"/>
      <c r="H20" s="20"/>
      <c r="I20" s="21"/>
    </row>
    <row r="21" spans="1:9" s="9" customFormat="1" ht="15.75" customHeight="1">
      <c r="A21" s="17">
        <v>15</v>
      </c>
      <c r="B21" s="18"/>
      <c r="C21" s="19"/>
      <c r="D21" s="17"/>
      <c r="E21" s="17"/>
      <c r="F21" s="17"/>
      <c r="G21" s="20"/>
      <c r="H21" s="20"/>
      <c r="I21" s="21"/>
    </row>
    <row r="22" spans="1:9" s="9" customFormat="1" ht="15.75" customHeight="1">
      <c r="A22" s="17">
        <v>16</v>
      </c>
      <c r="B22" s="18"/>
      <c r="C22" s="19"/>
      <c r="D22" s="17"/>
      <c r="E22" s="17"/>
      <c r="F22" s="17"/>
      <c r="G22" s="20"/>
      <c r="H22" s="20"/>
      <c r="I22" s="21"/>
    </row>
    <row r="23" spans="1:9" s="9" customFormat="1" ht="15.75" customHeight="1">
      <c r="A23" s="17">
        <v>17</v>
      </c>
      <c r="B23" s="18"/>
      <c r="C23" s="19"/>
      <c r="D23" s="17"/>
      <c r="E23" s="17"/>
      <c r="F23" s="17"/>
      <c r="G23" s="20"/>
      <c r="H23" s="20"/>
      <c r="I23" s="21"/>
    </row>
    <row r="24" spans="1:9" s="9" customFormat="1" ht="15.75" customHeight="1">
      <c r="A24" s="17">
        <v>18</v>
      </c>
      <c r="B24" s="18"/>
      <c r="C24" s="19"/>
      <c r="D24" s="17"/>
      <c r="E24" s="17"/>
      <c r="F24" s="17"/>
      <c r="G24" s="20"/>
      <c r="H24" s="20"/>
      <c r="I24" s="21"/>
    </row>
    <row r="25" spans="1:9" s="9" customFormat="1" ht="15.75" customHeight="1">
      <c r="A25" s="17">
        <v>19</v>
      </c>
      <c r="B25" s="18"/>
      <c r="C25" s="19"/>
      <c r="D25" s="17"/>
      <c r="E25" s="17"/>
      <c r="F25" s="17"/>
      <c r="G25" s="20"/>
      <c r="H25" s="20"/>
      <c r="I25" s="21"/>
    </row>
    <row r="26" spans="1:9" s="9" customFormat="1" ht="15.75" customHeight="1">
      <c r="A26" s="17">
        <v>20</v>
      </c>
      <c r="B26" s="18"/>
      <c r="C26" s="19"/>
      <c r="D26" s="17"/>
      <c r="E26" s="17"/>
      <c r="F26" s="17"/>
      <c r="G26" s="20"/>
      <c r="H26" s="20"/>
      <c r="I26" s="21"/>
    </row>
    <row r="27" spans="1:9" s="9" customFormat="1" ht="15.75" customHeight="1">
      <c r="A27" s="433" t="s">
        <v>384</v>
      </c>
      <c r="B27" s="452"/>
      <c r="C27" s="452"/>
      <c r="D27" s="434"/>
      <c r="E27" s="22"/>
      <c r="F27" s="22"/>
      <c r="G27" s="23">
        <f>SUM(G7:G26)</f>
        <v>0</v>
      </c>
      <c r="H27" s="23">
        <f>SUM(H7:H26)</f>
        <v>0</v>
      </c>
      <c r="I27" s="24"/>
    </row>
    <row r="28" spans="1:9" s="10" customFormat="1" ht="15.75" customHeight="1">
      <c r="A28" s="25"/>
      <c r="D28" s="418"/>
      <c r="E28" s="418"/>
      <c r="F28" s="418"/>
      <c r="G28" s="418"/>
      <c r="H28" s="418"/>
      <c r="I28" s="26"/>
    </row>
    <row r="29" spans="1:9" s="10" customFormat="1" ht="15.75" customHeight="1">
      <c r="A29" s="425" t="str">
        <f>表头信息!D8&amp;表头信息!E8</f>
        <v>产权持有单位填表人：谭勃</v>
      </c>
      <c r="B29" s="425"/>
      <c r="C29" s="425"/>
      <c r="D29" s="28"/>
      <c r="E29" s="28"/>
      <c r="F29" s="28"/>
      <c r="G29" s="426" t="str">
        <f>表头信息!D20&amp;表头信息!E23</f>
        <v>评估人员：柳青、殷涛</v>
      </c>
      <c r="H29" s="426"/>
      <c r="I29" s="426"/>
    </row>
    <row r="30" spans="1:9" s="10" customFormat="1" ht="15.75" customHeight="1">
      <c r="A30" s="30" t="str">
        <f>表头信息!D11&amp;表头信息!E11</f>
        <v>填表日期：2022年11月2日</v>
      </c>
      <c r="B30" s="28"/>
      <c r="C30" s="28"/>
      <c r="D30" s="28"/>
      <c r="G30" s="31"/>
      <c r="H30" s="31"/>
    </row>
  </sheetData>
  <protectedRanges>
    <protectedRange sqref="A7:I26" name="区域1"/>
  </protectedRanges>
  <mergeCells count="16">
    <mergeCell ref="A29:C29"/>
    <mergeCell ref="G29:I29"/>
    <mergeCell ref="A5:A6"/>
    <mergeCell ref="B5:B6"/>
    <mergeCell ref="C5:C6"/>
    <mergeCell ref="D5:D6"/>
    <mergeCell ref="E5:E6"/>
    <mergeCell ref="F5:F6"/>
    <mergeCell ref="G5:G6"/>
    <mergeCell ref="H5:H6"/>
    <mergeCell ref="I5:I6"/>
    <mergeCell ref="A1:I1"/>
    <mergeCell ref="A2:I2"/>
    <mergeCell ref="A4:D4"/>
    <mergeCell ref="A27:D27"/>
    <mergeCell ref="D28:H28"/>
  </mergeCells>
  <phoneticPr fontId="67" type="noConversion"/>
  <hyperlinks>
    <hyperlink ref="A1:I1" location="'6-非流动负债汇总'!B18" display="=&quot;递延收益评估&quot;&amp;表头信息!E35" xr:uid="{00000000-0004-0000-64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2264" r:id="rId4" name="Check Box 72">
              <controlPr defaultSize="0" autoPict="0" macro="[0]!递延收益_复选框72_Click">
                <anchor moveWithCells="1">
                  <from>
                    <xdr:col>9</xdr:col>
                    <xdr:colOff>85725</xdr:colOff>
                    <xdr:row>0</xdr:row>
                    <xdr:rowOff>47625</xdr:rowOff>
                  </from>
                  <to>
                    <xdr:col>11</xdr:col>
                    <xdr:colOff>190500</xdr:colOff>
                    <xdr:row>1</xdr:row>
                    <xdr:rowOff>114300</xdr:rowOff>
                  </to>
                </anchor>
              </controlPr>
            </control>
          </mc:Choice>
        </mc:AlternateContent>
      </controls>
    </mc:Choice>
  </mc:AlternateContent>
</worksheet>
</file>

<file path=xl/worksheets/sheet10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dimension ref="A1:H30"/>
  <sheetViews>
    <sheetView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7" style="11" customWidth="1"/>
    <col min="2" max="2" width="25.375" style="11" customWidth="1"/>
    <col min="3" max="3" width="19.375" style="11" customWidth="1"/>
    <col min="4" max="4" width="11.625" style="11" customWidth="1"/>
    <col min="5" max="6" width="20.875" style="11" customWidth="1"/>
    <col min="7" max="7" width="13.625" style="11" customWidth="1"/>
    <col min="8" max="32" width="9" style="11"/>
    <col min="33" max="16384" width="8.625" style="11"/>
  </cols>
  <sheetData>
    <row r="1" spans="1:8" s="7" customFormat="1" ht="30" customHeight="1">
      <c r="A1" s="415" t="str">
        <f>"递延所得税负债评估"&amp;表头信息!E35</f>
        <v>递延所得税负债评估明细表</v>
      </c>
      <c r="B1" s="480"/>
      <c r="C1" s="480"/>
      <c r="D1" s="480"/>
      <c r="E1" s="480"/>
      <c r="F1" s="480"/>
      <c r="G1" s="480"/>
      <c r="H1" s="11"/>
    </row>
    <row r="2" spans="1:8" ht="15.75" customHeight="1">
      <c r="A2" s="417" t="str">
        <f>表头信息!D5&amp;表头信息!E5</f>
        <v>评估基准日：2022年10月31日</v>
      </c>
      <c r="B2" s="417"/>
      <c r="C2" s="417"/>
      <c r="D2" s="417"/>
      <c r="E2" s="417"/>
      <c r="F2" s="417"/>
      <c r="G2" s="417"/>
    </row>
    <row r="3" spans="1:8" ht="15.75" customHeight="1">
      <c r="A3" s="12"/>
      <c r="B3" s="12"/>
      <c r="C3" s="12"/>
      <c r="D3" s="12"/>
      <c r="E3" s="12"/>
      <c r="F3" s="12"/>
      <c r="G3" s="14" t="s">
        <v>921</v>
      </c>
    </row>
    <row r="4" spans="1:8" ht="15.75" customHeight="1">
      <c r="A4" s="458" t="str">
        <f>表头信息!D2&amp;表头信息!E2</f>
        <v>产权持有单位：西安曲江楼观旅游农业开发有限公司</v>
      </c>
      <c r="B4" s="514"/>
      <c r="C4" s="514"/>
      <c r="D4" s="514"/>
      <c r="E4" s="15"/>
      <c r="F4" s="15"/>
      <c r="G4" s="16" t="s">
        <v>3</v>
      </c>
    </row>
    <row r="5" spans="1:8" s="8" customFormat="1" ht="15.75" customHeight="1">
      <c r="A5" s="455" t="s">
        <v>5</v>
      </c>
      <c r="B5" s="455" t="s">
        <v>810</v>
      </c>
      <c r="C5" s="455" t="s">
        <v>922</v>
      </c>
      <c r="D5" s="455" t="s">
        <v>389</v>
      </c>
      <c r="E5" s="455" t="s">
        <v>238</v>
      </c>
      <c r="F5" s="455" t="s">
        <v>239</v>
      </c>
      <c r="G5" s="455" t="s">
        <v>8</v>
      </c>
    </row>
    <row r="6" spans="1:8" s="8" customFormat="1" ht="15.75" customHeight="1">
      <c r="A6" s="456"/>
      <c r="B6" s="456"/>
      <c r="C6" s="456"/>
      <c r="D6" s="456"/>
      <c r="E6" s="456"/>
      <c r="F6" s="456"/>
      <c r="G6" s="456"/>
    </row>
    <row r="7" spans="1:8" s="9" customFormat="1" ht="15.75" customHeight="1">
      <c r="A7" s="17">
        <v>1</v>
      </c>
      <c r="B7" s="18"/>
      <c r="C7" s="18"/>
      <c r="D7" s="19"/>
      <c r="E7" s="20"/>
      <c r="F7" s="20"/>
      <c r="G7" s="21"/>
    </row>
    <row r="8" spans="1:8" s="9" customFormat="1" ht="15.75" customHeight="1">
      <c r="A8" s="17">
        <v>2</v>
      </c>
      <c r="B8" s="18"/>
      <c r="C8" s="18"/>
      <c r="D8" s="19"/>
      <c r="E8" s="20"/>
      <c r="F8" s="20"/>
      <c r="G8" s="21"/>
    </row>
    <row r="9" spans="1:8" s="9" customFormat="1" ht="15.75" customHeight="1">
      <c r="A9" s="17">
        <v>3</v>
      </c>
      <c r="B9" s="18"/>
      <c r="C9" s="18"/>
      <c r="D9" s="19"/>
      <c r="E9" s="20"/>
      <c r="F9" s="20"/>
      <c r="G9" s="21"/>
    </row>
    <row r="10" spans="1:8" s="9" customFormat="1" ht="15.75" customHeight="1">
      <c r="A10" s="17">
        <v>4</v>
      </c>
      <c r="B10" s="18"/>
      <c r="C10" s="18"/>
      <c r="D10" s="19"/>
      <c r="E10" s="20"/>
      <c r="F10" s="20"/>
      <c r="G10" s="21"/>
    </row>
    <row r="11" spans="1:8" s="9" customFormat="1" ht="15.75" customHeight="1">
      <c r="A11" s="17">
        <v>5</v>
      </c>
      <c r="B11" s="18"/>
      <c r="C11" s="18"/>
      <c r="D11" s="19"/>
      <c r="E11" s="20"/>
      <c r="F11" s="20"/>
      <c r="G11" s="21"/>
    </row>
    <row r="12" spans="1:8" s="9" customFormat="1" ht="15.75" customHeight="1">
      <c r="A12" s="17">
        <v>6</v>
      </c>
      <c r="B12" s="18"/>
      <c r="C12" s="18"/>
      <c r="D12" s="19"/>
      <c r="E12" s="20"/>
      <c r="F12" s="20"/>
      <c r="G12" s="21"/>
    </row>
    <row r="13" spans="1:8" s="9" customFormat="1" ht="15.75" customHeight="1">
      <c r="A13" s="17">
        <v>7</v>
      </c>
      <c r="B13" s="18"/>
      <c r="C13" s="18"/>
      <c r="D13" s="19"/>
      <c r="E13" s="20"/>
      <c r="F13" s="20"/>
      <c r="G13" s="21"/>
    </row>
    <row r="14" spans="1:8" s="9" customFormat="1" ht="15.75" customHeight="1">
      <c r="A14" s="17">
        <v>8</v>
      </c>
      <c r="B14" s="18"/>
      <c r="C14" s="18"/>
      <c r="D14" s="19"/>
      <c r="E14" s="20"/>
      <c r="F14" s="20"/>
      <c r="G14" s="21"/>
    </row>
    <row r="15" spans="1:8" s="9" customFormat="1" ht="15.75" customHeight="1">
      <c r="A15" s="17">
        <v>9</v>
      </c>
      <c r="B15" s="18"/>
      <c r="C15" s="18"/>
      <c r="D15" s="19"/>
      <c r="E15" s="20"/>
      <c r="F15" s="20"/>
      <c r="G15" s="21"/>
    </row>
    <row r="16" spans="1:8" s="9" customFormat="1" ht="15.75" customHeight="1">
      <c r="A16" s="17">
        <v>10</v>
      </c>
      <c r="B16" s="18"/>
      <c r="C16" s="18"/>
      <c r="D16" s="19"/>
      <c r="E16" s="20"/>
      <c r="F16" s="20"/>
      <c r="G16" s="21"/>
    </row>
    <row r="17" spans="1:8" s="9" customFormat="1" ht="15.75" customHeight="1">
      <c r="A17" s="17">
        <v>11</v>
      </c>
      <c r="B17" s="18"/>
      <c r="C17" s="18"/>
      <c r="D17" s="19"/>
      <c r="E17" s="20"/>
      <c r="F17" s="20"/>
      <c r="G17" s="21"/>
    </row>
    <row r="18" spans="1:8" s="9" customFormat="1" ht="15.75" customHeight="1">
      <c r="A18" s="17">
        <v>12</v>
      </c>
      <c r="B18" s="18"/>
      <c r="C18" s="18"/>
      <c r="D18" s="19"/>
      <c r="E18" s="20"/>
      <c r="F18" s="20"/>
      <c r="G18" s="21"/>
    </row>
    <row r="19" spans="1:8" s="9" customFormat="1" ht="15.75" customHeight="1">
      <c r="A19" s="17">
        <v>13</v>
      </c>
      <c r="B19" s="18"/>
      <c r="C19" s="18"/>
      <c r="D19" s="19"/>
      <c r="E19" s="20"/>
      <c r="F19" s="20"/>
      <c r="G19" s="21"/>
    </row>
    <row r="20" spans="1:8" s="9" customFormat="1" ht="15.75" customHeight="1">
      <c r="A20" s="17">
        <v>14</v>
      </c>
      <c r="B20" s="18"/>
      <c r="C20" s="18"/>
      <c r="D20" s="19"/>
      <c r="E20" s="20"/>
      <c r="F20" s="20"/>
      <c r="G20" s="21"/>
    </row>
    <row r="21" spans="1:8" s="9" customFormat="1" ht="15.75" customHeight="1">
      <c r="A21" s="17">
        <v>15</v>
      </c>
      <c r="B21" s="18"/>
      <c r="C21" s="18"/>
      <c r="D21" s="19"/>
      <c r="E21" s="20"/>
      <c r="F21" s="20"/>
      <c r="G21" s="21"/>
    </row>
    <row r="22" spans="1:8" s="9" customFormat="1" ht="15.75" customHeight="1">
      <c r="A22" s="17">
        <v>16</v>
      </c>
      <c r="B22" s="18"/>
      <c r="C22" s="18"/>
      <c r="D22" s="19"/>
      <c r="E22" s="20"/>
      <c r="F22" s="20"/>
      <c r="G22" s="21"/>
    </row>
    <row r="23" spans="1:8" s="9" customFormat="1" ht="15.75" customHeight="1">
      <c r="A23" s="17">
        <v>17</v>
      </c>
      <c r="B23" s="18"/>
      <c r="C23" s="18"/>
      <c r="D23" s="19"/>
      <c r="E23" s="20"/>
      <c r="F23" s="20"/>
      <c r="G23" s="21"/>
    </row>
    <row r="24" spans="1:8" s="9" customFormat="1" ht="15.75" customHeight="1">
      <c r="A24" s="17">
        <v>18</v>
      </c>
      <c r="B24" s="18"/>
      <c r="C24" s="18"/>
      <c r="D24" s="19"/>
      <c r="E24" s="20"/>
      <c r="F24" s="20"/>
      <c r="G24" s="21"/>
    </row>
    <row r="25" spans="1:8" s="9" customFormat="1" ht="15.75" customHeight="1">
      <c r="A25" s="17">
        <v>19</v>
      </c>
      <c r="B25" s="18"/>
      <c r="C25" s="18"/>
      <c r="D25" s="19"/>
      <c r="E25" s="20"/>
      <c r="F25" s="20"/>
      <c r="G25" s="21"/>
    </row>
    <row r="26" spans="1:8" s="9" customFormat="1" ht="15.75" customHeight="1">
      <c r="A26" s="17">
        <v>20</v>
      </c>
      <c r="B26" s="18"/>
      <c r="C26" s="18"/>
      <c r="D26" s="19"/>
      <c r="E26" s="20"/>
      <c r="F26" s="20"/>
      <c r="G26" s="21"/>
    </row>
    <row r="27" spans="1:8" s="9" customFormat="1" ht="15.75" customHeight="1">
      <c r="A27" s="433" t="s">
        <v>384</v>
      </c>
      <c r="B27" s="452"/>
      <c r="C27" s="452"/>
      <c r="D27" s="434"/>
      <c r="E27" s="23">
        <f>SUM(E7:E26)</f>
        <v>0</v>
      </c>
      <c r="F27" s="23">
        <f>SUM(F7:F26)</f>
        <v>0</v>
      </c>
      <c r="G27" s="24"/>
    </row>
    <row r="28" spans="1:8" s="10" customFormat="1" ht="15.75" customHeight="1">
      <c r="A28" s="25"/>
      <c r="E28" s="418"/>
      <c r="F28" s="418"/>
      <c r="G28" s="418"/>
      <c r="H28" s="26"/>
    </row>
    <row r="29" spans="1:8" s="10" customFormat="1" ht="15.75" customHeight="1">
      <c r="A29" s="425" t="str">
        <f>表头信息!D8&amp;表头信息!E8</f>
        <v>产权持有单位填表人：谭勃</v>
      </c>
      <c r="B29" s="425"/>
      <c r="C29" s="27"/>
      <c r="D29" s="28"/>
      <c r="E29" s="426" t="str">
        <f>表头信息!D20&amp;表头信息!E23</f>
        <v>评估人员：柳青、殷涛</v>
      </c>
      <c r="F29" s="426"/>
      <c r="G29" s="426"/>
    </row>
    <row r="30" spans="1:8" s="10" customFormat="1" ht="15.75" customHeight="1">
      <c r="A30" s="30" t="str">
        <f>表头信息!D11&amp;表头信息!E11</f>
        <v>填表日期：2022年11月2日</v>
      </c>
      <c r="B30" s="28"/>
      <c r="C30" s="28"/>
      <c r="D30" s="28"/>
      <c r="E30" s="28"/>
      <c r="F30" s="31"/>
      <c r="G30" s="31"/>
    </row>
  </sheetData>
  <protectedRanges>
    <protectedRange sqref="A7:G26" name="区域1"/>
  </protectedRanges>
  <mergeCells count="14">
    <mergeCell ref="A29:B29"/>
    <mergeCell ref="E29:G29"/>
    <mergeCell ref="A5:A6"/>
    <mergeCell ref="B5:B6"/>
    <mergeCell ref="C5:C6"/>
    <mergeCell ref="D5:D6"/>
    <mergeCell ref="E5:E6"/>
    <mergeCell ref="F5:F6"/>
    <mergeCell ref="G5:G6"/>
    <mergeCell ref="A1:G1"/>
    <mergeCell ref="A2:G2"/>
    <mergeCell ref="A4:D4"/>
    <mergeCell ref="A27:D27"/>
    <mergeCell ref="E28:G28"/>
  </mergeCells>
  <phoneticPr fontId="67" type="noConversion"/>
  <hyperlinks>
    <hyperlink ref="A1:G1" location="'6-非流动负债汇总'!B12" display="=&quot;递延所得税负债评估&quot;&amp;表头信息!E35" xr:uid="{00000000-0004-0000-65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3288" r:id="rId4" name="Check Box 1096">
              <controlPr defaultSize="0" autoPict="0" macro="[0]!递延所得税负债_复选框1096_Click">
                <anchor moveWithCells="1">
                  <from>
                    <xdr:col>7</xdr:col>
                    <xdr:colOff>76200</xdr:colOff>
                    <xdr:row>0</xdr:row>
                    <xdr:rowOff>57150</xdr:rowOff>
                  </from>
                  <to>
                    <xdr:col>8</xdr:col>
                    <xdr:colOff>647700</xdr:colOff>
                    <xdr:row>1</xdr:row>
                    <xdr:rowOff>123825</xdr:rowOff>
                  </to>
                </anchor>
              </controlPr>
            </control>
          </mc:Choice>
        </mc:AlternateContent>
      </controls>
    </mc:Choice>
  </mc:AlternateContent>
</worksheet>
</file>

<file path=xl/worksheets/sheet10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dimension ref="A1:G30"/>
  <sheetViews>
    <sheetView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6.125" style="11" customWidth="1"/>
    <col min="2" max="2" width="38.25" style="11" customWidth="1"/>
    <col min="3" max="6" width="18.25" style="11" customWidth="1"/>
    <col min="7" max="7" width="13.25" style="11" customWidth="1"/>
    <col min="8" max="32" width="9" style="11"/>
    <col min="33" max="16384" width="8.625" style="11"/>
  </cols>
  <sheetData>
    <row r="1" spans="1:7" s="7" customFormat="1" ht="30" customHeight="1">
      <c r="A1" s="415" t="str">
        <f>"其他非流动负债评估"&amp;表头信息!E35</f>
        <v>其他非流动负债评估明细表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923</v>
      </c>
    </row>
    <row r="4" spans="1:7" ht="15.75" customHeight="1">
      <c r="A4" s="458" t="str">
        <f>表头信息!D2&amp;表头信息!E2</f>
        <v>产权持有单位：西安曲江楼观旅游农业开发有限公司</v>
      </c>
      <c r="B4" s="514"/>
      <c r="C4" s="514"/>
      <c r="D4" s="514"/>
      <c r="E4" s="15"/>
      <c r="F4" s="15"/>
      <c r="G4" s="16" t="s">
        <v>3</v>
      </c>
    </row>
    <row r="5" spans="1:7" s="8" customFormat="1" ht="15.75" customHeight="1">
      <c r="A5" s="455" t="s">
        <v>5</v>
      </c>
      <c r="B5" s="455" t="s">
        <v>376</v>
      </c>
      <c r="C5" s="455" t="s">
        <v>389</v>
      </c>
      <c r="D5" s="455" t="s">
        <v>511</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18"/>
      <c r="C13" s="19"/>
      <c r="D13" s="17"/>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D4"/>
    <mergeCell ref="A27:D27"/>
    <mergeCell ref="D28:F28"/>
  </mergeCells>
  <phoneticPr fontId="67" type="noConversion"/>
  <hyperlinks>
    <hyperlink ref="A1:G1" location="'6-非流动负债汇总'!B13" display="=&quot;其他非流动负债评估&quot;&amp;表头信息!E35" xr:uid="{00000000-0004-0000-6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97089" r:id="rId4" name="Check Box 186497">
              <controlPr defaultSize="0" autoPict="0" macro="[0]!复选框186497_Click">
                <anchor moveWithCells="1">
                  <from>
                    <xdr:col>7</xdr:col>
                    <xdr:colOff>66675</xdr:colOff>
                    <xdr:row>0</xdr:row>
                    <xdr:rowOff>76200</xdr:rowOff>
                  </from>
                  <to>
                    <xdr:col>9</xdr:col>
                    <xdr:colOff>381000</xdr:colOff>
                    <xdr:row>2</xdr:row>
                    <xdr:rowOff>0</xdr:rowOff>
                  </to>
                </anchor>
              </controlPr>
            </control>
          </mc:Choice>
        </mc:AlternateContent>
      </controls>
    </mc:Choice>
  </mc:AlternateContent>
</worksheet>
</file>

<file path=xl/worksheets/sheet10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dimension ref="A1"/>
  <sheetViews>
    <sheetView view="pageBreakPreview" zoomScaleNormal="100" workbookViewId="0">
      <pane xSplit="1" ySplit="6" topLeftCell="C7" activePane="bottomRight" state="frozen"/>
      <selection pane="topRight"/>
      <selection pane="bottomLeft"/>
      <selection pane="bottomRight" activeCell="L3" sqref="L3"/>
    </sheetView>
  </sheetViews>
  <sheetFormatPr defaultColWidth="9" defaultRowHeight="15.75" customHeight="1"/>
  <cols>
    <col min="1" max="1" width="5.375" customWidth="1"/>
    <col min="2" max="2" width="19.375" customWidth="1"/>
    <col min="3" max="3" width="8.75" customWidth="1"/>
    <col min="4" max="4" width="13.5" customWidth="1"/>
    <col min="5" max="5" width="15.125" customWidth="1"/>
    <col min="6" max="9" width="13.5" customWidth="1"/>
    <col min="10" max="10" width="14.625" customWidth="1"/>
  </cols>
  <sheetData>
    <row r="1" ht="30" customHeight="1"/>
  </sheetData>
  <protectedRanges>
    <protectedRange sqref="J7:J26 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2442" r:id="rId4" name="Option Button 10">
              <controlPr defaultSize="0" autoPict="0" macro="[0]!选项按钮10_Click">
                <anchor moveWithCells="1">
                  <from>
                    <xdr:col>10</xdr:col>
                    <xdr:colOff>123825</xdr:colOff>
                    <xdr:row>0</xdr:row>
                    <xdr:rowOff>123825</xdr:rowOff>
                  </from>
                  <to>
                    <xdr:col>11</xdr:col>
                    <xdr:colOff>200025</xdr:colOff>
                    <xdr:row>0</xdr:row>
                    <xdr:rowOff>352425</xdr:rowOff>
                  </to>
                </anchor>
              </controlPr>
            </control>
          </mc:Choice>
        </mc:AlternateContent>
      </controls>
    </mc:Choice>
  </mc:AlternateContent>
</worksheet>
</file>

<file path=xl/worksheets/sheet10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dimension ref="A1"/>
  <sheetViews>
    <sheetView view="pageBreakPreview" zoomScaleNormal="100" workbookViewId="0">
      <pane xSplit="1" ySplit="6" topLeftCell="B7" activePane="bottomRight" state="frozen"/>
      <selection pane="topRight"/>
      <selection pane="bottomLeft"/>
      <selection pane="bottomRight" activeCell="L3" sqref="L3"/>
    </sheetView>
  </sheetViews>
  <sheetFormatPr defaultColWidth="9" defaultRowHeight="15.75" customHeight="1"/>
  <cols>
    <col min="1" max="1" width="4.75" customWidth="1"/>
    <col min="2" max="2" width="21.625" customWidth="1"/>
    <col min="3" max="3" width="14" customWidth="1"/>
    <col min="4" max="4" width="6.75" customWidth="1"/>
    <col min="5" max="5" width="13" customWidth="1"/>
    <col min="6" max="6" width="13.5" customWidth="1"/>
    <col min="7" max="10" width="11.75" customWidth="1"/>
    <col min="11" max="11" width="10.75" customWidth="1"/>
  </cols>
  <sheetData>
    <row r="1" ht="30" customHeight="1"/>
  </sheetData>
  <protectedRanges>
    <protectedRange sqref="K7:K26 A7:G26" name="区域1"/>
    <protectedRange sqref="H7:H26" name="区域1_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3465" r:id="rId4" name="Option Button 9">
              <controlPr defaultSize="0" autoPict="0" macro="[0]!选项按钮9_Click">
                <anchor moveWithCells="1">
                  <from>
                    <xdr:col>11</xdr:col>
                    <xdr:colOff>123825</xdr:colOff>
                    <xdr:row>0</xdr:row>
                    <xdr:rowOff>66675</xdr:rowOff>
                  </from>
                  <to>
                    <xdr:col>12</xdr:col>
                    <xdr:colOff>276225</xdr:colOff>
                    <xdr:row>0</xdr:row>
                    <xdr:rowOff>352425</xdr:rowOff>
                  </to>
                </anchor>
              </controlPr>
            </control>
          </mc:Choice>
        </mc:AlternateContent>
      </controls>
    </mc:Choice>
  </mc:AlternateContent>
</worksheet>
</file>

<file path=xl/worksheets/sheet10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dimension ref="A1"/>
  <sheetViews>
    <sheetView view="pageBreakPreview" zoomScaleNormal="100" workbookViewId="0">
      <pane xSplit="1" ySplit="6" topLeftCell="B7" activePane="bottomRight" state="frozen"/>
      <selection pane="topRight"/>
      <selection pane="bottomLeft"/>
      <selection pane="bottomRight" activeCell="B13" sqref="B13:L17"/>
    </sheetView>
  </sheetViews>
  <sheetFormatPr defaultColWidth="9" defaultRowHeight="15.75" customHeight="1"/>
  <cols>
    <col min="1" max="1" width="5.375" customWidth="1"/>
    <col min="2" max="2" width="15.75" customWidth="1"/>
    <col min="3" max="3" width="17.5" customWidth="1"/>
    <col min="4" max="4" width="10.875" customWidth="1"/>
    <col min="5" max="5" width="6.5" customWidth="1"/>
    <col min="6" max="6" width="11.25" customWidth="1"/>
    <col min="7" max="7" width="7.875" customWidth="1"/>
    <col min="8" max="9" width="12.25" customWidth="1"/>
    <col min="10" max="10" width="8.875" customWidth="1"/>
    <col min="11" max="11" width="8.375" customWidth="1"/>
    <col min="12" max="12" width="13.375" customWidth="1"/>
  </cols>
  <sheetData>
    <row r="1" ht="30" customHeight="1"/>
  </sheetData>
  <protectedRanges>
    <protectedRange sqref="L7:L26 A7:H26" name="区域1"/>
    <protectedRange sqref="I7:I26" name="区域1_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4489" r:id="rId4" name="Option Button 9">
              <controlPr defaultSize="0" autoPict="0" macro="[0]!其他货币资金2_选项按钮9_Click">
                <anchor moveWithCells="1">
                  <from>
                    <xdr:col>12</xdr:col>
                    <xdr:colOff>95250</xdr:colOff>
                    <xdr:row>0</xdr:row>
                    <xdr:rowOff>95250</xdr:rowOff>
                  </from>
                  <to>
                    <xdr:col>13</xdr:col>
                    <xdr:colOff>342900</xdr:colOff>
                    <xdr:row>0</xdr:row>
                    <xdr:rowOff>352425</xdr:rowOff>
                  </to>
                </anchor>
              </controlPr>
            </control>
          </mc:Choice>
        </mc:AlternateContent>
      </controls>
    </mc:Choice>
  </mc:AlternateContent>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dimension ref="A1"/>
  <sheetViews>
    <sheetView view="pageBreakPreview" zoomScaleNormal="100" workbookViewId="0">
      <pane xSplit="1" ySplit="6" topLeftCell="B7" activePane="bottomRight" state="frozen"/>
      <selection pane="topRight"/>
      <selection pane="bottomLeft"/>
      <selection pane="bottomRight" activeCell="N3" sqref="N3"/>
    </sheetView>
  </sheetViews>
  <sheetFormatPr defaultColWidth="9" defaultRowHeight="15.75" customHeight="1"/>
  <cols>
    <col min="1" max="1" width="5.875" customWidth="1"/>
    <col min="2" max="2" width="19.25" customWidth="1"/>
    <col min="3" max="7" width="10" customWidth="1"/>
    <col min="8" max="8" width="10.5" customWidth="1"/>
    <col min="9" max="9" width="7.875" customWidth="1"/>
    <col min="10" max="10" width="10.5" customWidth="1"/>
    <col min="11" max="11" width="9" customWidth="1"/>
    <col min="12" max="12" width="6.875" customWidth="1"/>
    <col min="13" max="13" width="11.375" customWidth="1"/>
    <col min="14" max="14" width="11.2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6537" r:id="rId4" name="Option Button 1033">
              <controlPr defaultSize="0" autoPict="0" macro="[0]!选项按钮1033_Click">
                <anchor moveWithCells="1">
                  <from>
                    <xdr:col>13</xdr:col>
                    <xdr:colOff>104775</xdr:colOff>
                    <xdr:row>0</xdr:row>
                    <xdr:rowOff>85725</xdr:rowOff>
                  </from>
                  <to>
                    <xdr:col>14</xdr:col>
                    <xdr:colOff>0</xdr:colOff>
                    <xdr:row>0</xdr:row>
                    <xdr:rowOff>371475</xdr:rowOff>
                  </to>
                </anchor>
              </controlPr>
            </control>
          </mc:Choice>
        </mc:AlternateContent>
      </controls>
    </mc:Choice>
  </mc:AlternateContent>
</worksheet>
</file>

<file path=xl/worksheets/sheet10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dimension ref="A1"/>
  <sheetViews>
    <sheetView view="pageBreakPreview" zoomScaleNormal="100" workbookViewId="0">
      <pane xSplit="1" ySplit="6" topLeftCell="B7" activePane="bottomRight" state="frozen"/>
      <selection pane="topRight"/>
      <selection pane="bottomLeft"/>
      <selection pane="bottomRight" activeCell="N6" sqref="N6"/>
    </sheetView>
  </sheetViews>
  <sheetFormatPr defaultColWidth="9" defaultRowHeight="15.75" customHeight="1"/>
  <cols>
    <col min="1" max="1" width="5.5" customWidth="1"/>
    <col min="2" max="2" width="19.75" customWidth="1"/>
    <col min="3" max="5" width="9.875" customWidth="1"/>
    <col min="7" max="11" width="10.125" customWidth="1"/>
    <col min="12" max="12" width="16.75" customWidth="1"/>
  </cols>
  <sheetData>
    <row r="1" ht="30" customHeight="1"/>
  </sheetData>
  <protectedRanges>
    <protectedRange sqref="L7:L26 A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7564" r:id="rId4" name="Option Button 1036">
              <controlPr defaultSize="0" autoPict="0" macro="[0]!选项按钮1036_Click">
                <anchor moveWithCells="1">
                  <from>
                    <xdr:col>12</xdr:col>
                    <xdr:colOff>104775</xdr:colOff>
                    <xdr:row>0</xdr:row>
                    <xdr:rowOff>66675</xdr:rowOff>
                  </from>
                  <to>
                    <xdr:col>14</xdr:col>
                    <xdr:colOff>0</xdr:colOff>
                    <xdr:row>1</xdr:row>
                    <xdr:rowOff>95250</xdr:rowOff>
                  </to>
                </anchor>
              </controlPr>
            </control>
          </mc:Choice>
        </mc:AlternateContent>
      </controls>
    </mc:Choice>
  </mc:AlternateContent>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dimension ref="A1"/>
  <sheetViews>
    <sheetView view="pageBreakPreview" zoomScale="85" zoomScaleNormal="100" workbookViewId="0">
      <pane xSplit="1" ySplit="6" topLeftCell="B7" activePane="bottomRight" state="frozen"/>
      <selection pane="topRight"/>
      <selection pane="bottomLeft"/>
      <selection pane="bottomRight" activeCell="O5" sqref="O5"/>
    </sheetView>
  </sheetViews>
  <sheetFormatPr defaultColWidth="9" defaultRowHeight="15.75" customHeight="1"/>
  <cols>
    <col min="1" max="1" width="4.375" customWidth="1"/>
    <col min="2" max="2" width="13.875" customWidth="1"/>
    <col min="3" max="3" width="10.875" customWidth="1"/>
    <col min="4" max="6" width="8.375" customWidth="1"/>
    <col min="7" max="12" width="11.125" customWidth="1"/>
    <col min="13" max="13" width="10.37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8590" r:id="rId4" name="Option Button 1038">
              <controlPr defaultSize="0" autoPict="0" macro="[0]!选项按钮1038_Click">
                <anchor moveWithCells="1">
                  <from>
                    <xdr:col>13</xdr:col>
                    <xdr:colOff>123825</xdr:colOff>
                    <xdr:row>0</xdr:row>
                    <xdr:rowOff>76200</xdr:rowOff>
                  </from>
                  <to>
                    <xdr:col>15</xdr:col>
                    <xdr:colOff>57150</xdr:colOff>
                    <xdr:row>1</xdr:row>
                    <xdr:rowOff>76200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P31"/>
  <sheetViews>
    <sheetView view="pageBreakPreview" zoomScaleNormal="100" workbookViewId="0">
      <pane xSplit="1" ySplit="6" topLeftCell="B7" activePane="bottomRight" state="frozen"/>
      <selection pane="topRight"/>
      <selection pane="bottomLeft"/>
      <selection pane="bottomRight" sqref="A1:M1"/>
    </sheetView>
  </sheetViews>
  <sheetFormatPr defaultColWidth="8.625" defaultRowHeight="15.75" customHeight="1"/>
  <cols>
    <col min="1" max="1" width="5.875" style="11" customWidth="1"/>
    <col min="2" max="2" width="19.25" style="11" customWidth="1"/>
    <col min="3" max="7" width="10" style="11" customWidth="1"/>
    <col min="8" max="8" width="10.5" style="11" customWidth="1"/>
    <col min="9" max="9" width="7.875" style="11" customWidth="1"/>
    <col min="10" max="10" width="10.5" style="11" customWidth="1"/>
    <col min="11" max="11" width="9" style="11" customWidth="1"/>
    <col min="12" max="12" width="6.875" style="11" customWidth="1"/>
    <col min="13" max="13" width="11.375" style="11" customWidth="1"/>
    <col min="14" max="32" width="9" style="11"/>
    <col min="33" max="16384" width="8.625" style="11"/>
  </cols>
  <sheetData>
    <row r="1" spans="1:16" s="7" customFormat="1" ht="30" customHeight="1">
      <c r="A1" s="415" t="str">
        <f>"交易性金融资产—股票投资评估"&amp;表头信息!E35</f>
        <v>交易性金融资产—股票投资评估明细表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336</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337</v>
      </c>
      <c r="C5" s="455" t="s">
        <v>338</v>
      </c>
      <c r="D5" s="455" t="s">
        <v>339</v>
      </c>
      <c r="E5" s="455" t="s">
        <v>340</v>
      </c>
      <c r="F5" s="455" t="s">
        <v>341</v>
      </c>
      <c r="G5" s="455" t="s">
        <v>342</v>
      </c>
      <c r="H5" s="455" t="s">
        <v>238</v>
      </c>
      <c r="I5" s="455" t="s">
        <v>343</v>
      </c>
      <c r="J5" s="455" t="s">
        <v>239</v>
      </c>
      <c r="K5" s="455" t="s">
        <v>240</v>
      </c>
      <c r="L5" s="455" t="s">
        <v>241</v>
      </c>
      <c r="M5" s="455" t="s">
        <v>8</v>
      </c>
      <c r="N5" s="68" t="s">
        <v>297</v>
      </c>
      <c r="O5" s="68" t="s">
        <v>344</v>
      </c>
      <c r="P5" s="68" t="s">
        <v>345</v>
      </c>
    </row>
    <row r="6" spans="1:16" s="8" customFormat="1" ht="15.75" customHeight="1">
      <c r="A6" s="456"/>
      <c r="B6" s="456"/>
      <c r="C6" s="456"/>
      <c r="D6" s="463"/>
      <c r="E6" s="456"/>
      <c r="F6" s="456"/>
      <c r="G6" s="456"/>
      <c r="H6" s="456"/>
      <c r="I6" s="456"/>
      <c r="J6" s="456"/>
      <c r="K6" s="456"/>
      <c r="L6" s="456" t="s">
        <v>314</v>
      </c>
      <c r="M6" s="456"/>
      <c r="N6" s="68" t="s">
        <v>346</v>
      </c>
      <c r="O6" s="68" t="s">
        <v>347</v>
      </c>
      <c r="P6" s="68" t="s">
        <v>348</v>
      </c>
    </row>
    <row r="7" spans="1:16" s="9" customFormat="1" ht="15.75" customHeight="1">
      <c r="A7" s="17">
        <v>1</v>
      </c>
      <c r="B7" s="18"/>
      <c r="C7" s="17"/>
      <c r="D7" s="17"/>
      <c r="E7" s="75"/>
      <c r="F7" s="20"/>
      <c r="G7" s="58"/>
      <c r="H7" s="20"/>
      <c r="I7" s="20"/>
      <c r="J7" s="20"/>
      <c r="K7" s="39">
        <f>J7-H7</f>
        <v>0</v>
      </c>
      <c r="L7" s="39">
        <f>IF(H7=0,0,K7/ABS(H7))*100</f>
        <v>0</v>
      </c>
      <c r="M7" s="21"/>
    </row>
    <row r="8" spans="1:16" s="9" customFormat="1" ht="15.75" customHeight="1">
      <c r="A8" s="17">
        <v>2</v>
      </c>
      <c r="B8" s="18"/>
      <c r="C8" s="17"/>
      <c r="D8" s="17"/>
      <c r="E8" s="75"/>
      <c r="F8" s="20"/>
      <c r="G8" s="58"/>
      <c r="H8" s="20"/>
      <c r="I8" s="20"/>
      <c r="J8" s="20"/>
      <c r="K8" s="39"/>
      <c r="L8" s="39"/>
      <c r="M8" s="21"/>
    </row>
    <row r="9" spans="1:16" s="9" customFormat="1" ht="15.75" customHeight="1">
      <c r="A9" s="17">
        <v>3</v>
      </c>
      <c r="B9" s="18"/>
      <c r="C9" s="17"/>
      <c r="D9" s="17"/>
      <c r="E9" s="75"/>
      <c r="F9" s="20"/>
      <c r="G9" s="58"/>
      <c r="H9" s="20"/>
      <c r="I9" s="20"/>
      <c r="J9" s="20"/>
      <c r="K9" s="39"/>
      <c r="L9" s="39"/>
      <c r="M9" s="21"/>
    </row>
    <row r="10" spans="1:16" s="9" customFormat="1" ht="15.75" customHeight="1">
      <c r="A10" s="17">
        <v>4</v>
      </c>
      <c r="B10" s="18"/>
      <c r="C10" s="17"/>
      <c r="D10" s="17"/>
      <c r="E10" s="75"/>
      <c r="F10" s="20"/>
      <c r="G10" s="58"/>
      <c r="H10" s="20"/>
      <c r="I10" s="20"/>
      <c r="J10" s="20"/>
      <c r="K10" s="39"/>
      <c r="L10" s="39"/>
      <c r="M10" s="21"/>
    </row>
    <row r="11" spans="1:16" s="9" customFormat="1" ht="15.75" customHeight="1">
      <c r="A11" s="17">
        <v>5</v>
      </c>
      <c r="B11" s="18"/>
      <c r="C11" s="17"/>
      <c r="D11" s="17"/>
      <c r="E11" s="75"/>
      <c r="F11" s="20"/>
      <c r="G11" s="58"/>
      <c r="H11" s="20"/>
      <c r="I11" s="20"/>
      <c r="J11" s="20"/>
      <c r="K11" s="39"/>
      <c r="L11" s="39"/>
      <c r="M11" s="21"/>
    </row>
    <row r="12" spans="1:16" s="9" customFormat="1" ht="15.75" customHeight="1">
      <c r="A12" s="17">
        <v>6</v>
      </c>
      <c r="B12" s="18"/>
      <c r="C12" s="17"/>
      <c r="D12" s="17"/>
      <c r="E12" s="75"/>
      <c r="F12" s="20"/>
      <c r="G12" s="58"/>
      <c r="H12" s="20"/>
      <c r="I12" s="20"/>
      <c r="J12" s="20"/>
      <c r="K12" s="39"/>
      <c r="L12" s="39"/>
      <c r="M12" s="21"/>
    </row>
    <row r="13" spans="1:16" s="9" customFormat="1" ht="15.75" customHeight="1">
      <c r="A13" s="17">
        <v>7</v>
      </c>
      <c r="B13" s="18"/>
      <c r="C13" s="17"/>
      <c r="D13" s="17"/>
      <c r="E13" s="75"/>
      <c r="F13" s="20"/>
      <c r="G13" s="58"/>
      <c r="H13" s="20"/>
      <c r="I13" s="20"/>
      <c r="J13" s="20"/>
      <c r="K13" s="39"/>
      <c r="L13" s="39"/>
      <c r="M13" s="21"/>
    </row>
    <row r="14" spans="1:16" s="9" customFormat="1" ht="15.75" customHeight="1">
      <c r="A14" s="17">
        <v>8</v>
      </c>
      <c r="B14" s="18"/>
      <c r="C14" s="17"/>
      <c r="D14" s="17"/>
      <c r="E14" s="75"/>
      <c r="F14" s="20"/>
      <c r="G14" s="58"/>
      <c r="H14" s="20"/>
      <c r="I14" s="20"/>
      <c r="J14" s="20"/>
      <c r="K14" s="39"/>
      <c r="L14" s="39"/>
      <c r="M14" s="21"/>
    </row>
    <row r="15" spans="1:16" s="9" customFormat="1" ht="15.75" customHeight="1">
      <c r="A15" s="17">
        <v>9</v>
      </c>
      <c r="B15" s="18"/>
      <c r="C15" s="17"/>
      <c r="D15" s="17"/>
      <c r="E15" s="75"/>
      <c r="F15" s="20"/>
      <c r="G15" s="58"/>
      <c r="H15" s="20"/>
      <c r="I15" s="20"/>
      <c r="J15" s="20"/>
      <c r="K15" s="39"/>
      <c r="L15" s="39"/>
      <c r="M15" s="21"/>
    </row>
    <row r="16" spans="1:16" s="9" customFormat="1" ht="15.75" customHeight="1">
      <c r="A16" s="17">
        <v>10</v>
      </c>
      <c r="B16" s="18"/>
      <c r="C16" s="17"/>
      <c r="D16" s="17"/>
      <c r="E16" s="75"/>
      <c r="F16" s="20"/>
      <c r="G16" s="58"/>
      <c r="H16" s="20"/>
      <c r="I16" s="20"/>
      <c r="J16" s="20"/>
      <c r="K16" s="39"/>
      <c r="L16" s="39"/>
      <c r="M16" s="21"/>
    </row>
    <row r="17" spans="1:13" s="9" customFormat="1" ht="15.75" customHeight="1">
      <c r="A17" s="17">
        <v>11</v>
      </c>
      <c r="B17" s="18"/>
      <c r="C17" s="17"/>
      <c r="D17" s="17"/>
      <c r="E17" s="75"/>
      <c r="F17" s="20"/>
      <c r="G17" s="58"/>
      <c r="H17" s="20"/>
      <c r="I17" s="20"/>
      <c r="J17" s="20"/>
      <c r="K17" s="39"/>
      <c r="L17" s="39"/>
      <c r="M17" s="21"/>
    </row>
    <row r="18" spans="1:13" s="9" customFormat="1" ht="15.75" customHeight="1">
      <c r="A18" s="17">
        <v>12</v>
      </c>
      <c r="B18" s="18"/>
      <c r="C18" s="17"/>
      <c r="D18" s="17"/>
      <c r="E18" s="75"/>
      <c r="F18" s="20"/>
      <c r="G18" s="58"/>
      <c r="H18" s="20"/>
      <c r="I18" s="20"/>
      <c r="J18" s="20"/>
      <c r="K18" s="39"/>
      <c r="L18" s="39"/>
      <c r="M18" s="21"/>
    </row>
    <row r="19" spans="1:13" s="9" customFormat="1" ht="15.75" customHeight="1">
      <c r="A19" s="17">
        <v>13</v>
      </c>
      <c r="B19" s="18"/>
      <c r="C19" s="17"/>
      <c r="D19" s="17"/>
      <c r="E19" s="75"/>
      <c r="F19" s="20"/>
      <c r="G19" s="58"/>
      <c r="H19" s="20"/>
      <c r="I19" s="20"/>
      <c r="J19" s="20"/>
      <c r="K19" s="39"/>
      <c r="L19" s="39"/>
      <c r="M19" s="21"/>
    </row>
    <row r="20" spans="1:13" s="9" customFormat="1" ht="15.75" customHeight="1">
      <c r="A20" s="17">
        <v>14</v>
      </c>
      <c r="B20" s="18"/>
      <c r="C20" s="17"/>
      <c r="D20" s="17"/>
      <c r="E20" s="75"/>
      <c r="F20" s="20"/>
      <c r="G20" s="58"/>
      <c r="H20" s="20"/>
      <c r="I20" s="20"/>
      <c r="J20" s="20"/>
      <c r="K20" s="39"/>
      <c r="L20" s="39"/>
      <c r="M20" s="21"/>
    </row>
    <row r="21" spans="1:13" s="9" customFormat="1" ht="15.75" customHeight="1">
      <c r="A21" s="17">
        <v>15</v>
      </c>
      <c r="B21" s="18"/>
      <c r="C21" s="17"/>
      <c r="D21" s="17"/>
      <c r="E21" s="75"/>
      <c r="F21" s="20"/>
      <c r="G21" s="58"/>
      <c r="H21" s="20"/>
      <c r="I21" s="20"/>
      <c r="J21" s="20"/>
      <c r="K21" s="39"/>
      <c r="L21" s="39"/>
      <c r="M21" s="21"/>
    </row>
    <row r="22" spans="1:13" s="9" customFormat="1" ht="15.75" customHeight="1">
      <c r="A22" s="17">
        <v>16</v>
      </c>
      <c r="B22" s="18"/>
      <c r="C22" s="17"/>
      <c r="D22" s="17"/>
      <c r="E22" s="75"/>
      <c r="F22" s="20"/>
      <c r="G22" s="58"/>
      <c r="H22" s="20"/>
      <c r="I22" s="20"/>
      <c r="J22" s="20"/>
      <c r="K22" s="39"/>
      <c r="L22" s="39"/>
      <c r="M22" s="21"/>
    </row>
    <row r="23" spans="1:13" s="9" customFormat="1" ht="15.75" customHeight="1">
      <c r="A23" s="17">
        <v>17</v>
      </c>
      <c r="B23" s="18"/>
      <c r="C23" s="17"/>
      <c r="D23" s="17"/>
      <c r="E23" s="75"/>
      <c r="F23" s="20"/>
      <c r="G23" s="58"/>
      <c r="H23" s="20"/>
      <c r="I23" s="20"/>
      <c r="J23" s="20"/>
      <c r="K23" s="39"/>
      <c r="L23" s="39"/>
      <c r="M23" s="21"/>
    </row>
    <row r="24" spans="1:13" s="9" customFormat="1" ht="15.75" customHeight="1">
      <c r="A24" s="17">
        <v>18</v>
      </c>
      <c r="B24" s="18"/>
      <c r="C24" s="17"/>
      <c r="D24" s="17"/>
      <c r="E24" s="75"/>
      <c r="F24" s="20"/>
      <c r="G24" s="58"/>
      <c r="H24" s="20"/>
      <c r="I24" s="20"/>
      <c r="J24" s="20"/>
      <c r="K24" s="39"/>
      <c r="L24" s="39"/>
      <c r="M24" s="21"/>
    </row>
    <row r="25" spans="1:13" s="9" customFormat="1" ht="15.75" customHeight="1">
      <c r="A25" s="17">
        <v>19</v>
      </c>
      <c r="B25" s="18"/>
      <c r="C25" s="17"/>
      <c r="D25" s="17"/>
      <c r="E25" s="75"/>
      <c r="F25" s="20"/>
      <c r="G25" s="58"/>
      <c r="H25" s="20"/>
      <c r="I25" s="20"/>
      <c r="J25" s="20"/>
      <c r="K25" s="39"/>
      <c r="L25" s="39"/>
      <c r="M25" s="21"/>
    </row>
    <row r="26" spans="1:13" s="9" customFormat="1" ht="15.75" customHeight="1">
      <c r="A26" s="17">
        <v>20</v>
      </c>
      <c r="B26" s="18"/>
      <c r="C26" s="17"/>
      <c r="D26" s="17"/>
      <c r="E26" s="75"/>
      <c r="F26" s="20"/>
      <c r="G26" s="58"/>
      <c r="H26" s="20"/>
      <c r="I26" s="20"/>
      <c r="J26" s="20"/>
      <c r="K26" s="39"/>
      <c r="L26" s="39"/>
      <c r="M26" s="21"/>
    </row>
    <row r="27" spans="1:13" s="9" customFormat="1" ht="15.75" customHeight="1">
      <c r="A27" s="433" t="s">
        <v>349</v>
      </c>
      <c r="B27" s="452"/>
      <c r="C27" s="452"/>
      <c r="D27" s="452"/>
      <c r="E27" s="452"/>
      <c r="F27" s="434"/>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425"/>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28"/>
      <c r="F30" s="31"/>
      <c r="G30" s="31"/>
      <c r="I30" s="31"/>
      <c r="J30" s="31"/>
      <c r="K30" s="31"/>
    </row>
    <row r="31" spans="1:13" ht="15.75" customHeight="1">
      <c r="E31" s="56"/>
      <c r="F31" s="56"/>
      <c r="G31" s="56"/>
    </row>
  </sheetData>
  <protectedRanges>
    <protectedRange sqref="M7:M26 A7:J26" name="区域1"/>
  </protectedRanges>
  <mergeCells count="21">
    <mergeCell ref="E28:G28"/>
    <mergeCell ref="A29:F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F27"/>
  </mergeCells>
  <phoneticPr fontId="67" type="noConversion"/>
  <conditionalFormatting sqref="N5:P6">
    <cfRule type="expression" dxfId="30" priority="1" stopIfTrue="1">
      <formula>$O$8=""</formula>
    </cfRule>
  </conditionalFormatting>
  <hyperlinks>
    <hyperlink ref="A1:M1" location="'3-2交易性金融资产汇总 '!A1" display="=&quot;交易性金融资产—股票投资评估&quot;&amp;表头信息!E35" xr:uid="{00000000-0004-0000-0A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6669" r:id="rId4" name="Check Box 125">
              <controlPr defaultSize="0" autoPict="0" macro="[0]!复选框125_Click">
                <anchor moveWithCells="1">
                  <from>
                    <xdr:col>13</xdr:col>
                    <xdr:colOff>219075</xdr:colOff>
                    <xdr:row>0</xdr:row>
                    <xdr:rowOff>76200</xdr:rowOff>
                  </from>
                  <to>
                    <xdr:col>14</xdr:col>
                    <xdr:colOff>647700</xdr:colOff>
                    <xdr:row>1</xdr:row>
                    <xdr:rowOff>9525</xdr:rowOff>
                  </to>
                </anchor>
              </controlPr>
            </control>
          </mc:Choice>
        </mc:AlternateContent>
      </controls>
    </mc:Choice>
  </mc:AlternateContent>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dimension ref="A1"/>
  <sheetViews>
    <sheetView view="pageBreakPreview" zoomScale="85" zoomScaleNormal="100" workbookViewId="0">
      <pane xSplit="1" ySplit="6" topLeftCell="B7" activePane="bottomRight" state="frozen"/>
      <selection pane="topRight"/>
      <selection pane="bottomLeft"/>
      <selection pane="bottomRight" activeCell="O8" sqref="O8"/>
    </sheetView>
  </sheetViews>
  <sheetFormatPr defaultColWidth="9" defaultRowHeight="15.75" customHeight="1"/>
  <cols>
    <col min="1" max="1" width="4.375" customWidth="1"/>
    <col min="2" max="2" width="13.875" customWidth="1"/>
    <col min="3" max="3" width="10.875" customWidth="1"/>
    <col min="4" max="6" width="8.375" customWidth="1"/>
    <col min="7" max="12" width="11.125" customWidth="1"/>
    <col min="13" max="13" width="10.37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614" r:id="rId4" name="Option Button 1038">
              <controlPr defaultSize="0" autoPict="0" macro="[0]!衍生金融资产2_选项按钮1038_Click">
                <anchor moveWithCells="1">
                  <from>
                    <xdr:col>13</xdr:col>
                    <xdr:colOff>76200</xdr:colOff>
                    <xdr:row>0</xdr:row>
                    <xdr:rowOff>66675</xdr:rowOff>
                  </from>
                  <to>
                    <xdr:col>15</xdr:col>
                    <xdr:colOff>9525</xdr:colOff>
                    <xdr:row>1</xdr:row>
                    <xdr:rowOff>47625</xdr:rowOff>
                  </to>
                </anchor>
              </controlPr>
            </control>
          </mc:Choice>
        </mc:AlternateContent>
      </controls>
    </mc:Choice>
  </mc:AlternateContent>
</worksheet>
</file>

<file path=xl/worksheets/sheet1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dimension ref="A1"/>
  <sheetViews>
    <sheetView view="pageBreakPreview" zoomScaleNormal="100" workbookViewId="0">
      <pane xSplit="1" ySplit="6" topLeftCell="B7" activePane="bottomRight" state="frozen"/>
      <selection pane="topRight"/>
      <selection pane="bottomLeft"/>
      <selection pane="bottomRight" activeCell="N11" sqref="N10:N11"/>
    </sheetView>
  </sheetViews>
  <sheetFormatPr defaultColWidth="9" defaultRowHeight="15.75" customHeight="1"/>
  <cols>
    <col min="1" max="1" width="5.25" customWidth="1"/>
    <col min="2" max="2" width="18" customWidth="1"/>
    <col min="3" max="3" width="12" customWidth="1"/>
    <col min="4" max="4" width="9.5" customWidth="1"/>
    <col min="5" max="5" width="9.125" customWidth="1"/>
    <col min="6" max="6" width="6.5" customWidth="1"/>
    <col min="7" max="7" width="9.125" customWidth="1"/>
    <col min="8" max="9" width="13.75" customWidth="1"/>
    <col min="10" max="10" width="7.75" customWidth="1"/>
    <col min="11" max="11" width="6.875" customWidth="1"/>
    <col min="12" max="12" width="14.75" customWidth="1"/>
  </cols>
  <sheetData>
    <row r="1" ht="30" customHeight="1"/>
  </sheetData>
  <protectedRanges>
    <protectedRange sqref="H26:I26 L7:L24 A7:I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0635" r:id="rId4" name="Option Button 11">
              <controlPr defaultSize="0" autoPict="0" macro="[0]!选项按钮11_Click">
                <anchor moveWithCells="1">
                  <from>
                    <xdr:col>12</xdr:col>
                    <xdr:colOff>104775</xdr:colOff>
                    <xdr:row>0</xdr:row>
                    <xdr:rowOff>66675</xdr:rowOff>
                  </from>
                  <to>
                    <xdr:col>13</xdr:col>
                    <xdr:colOff>590550</xdr:colOff>
                    <xdr:row>0</xdr:row>
                    <xdr:rowOff>361950</xdr:rowOff>
                  </to>
                </anchor>
              </controlPr>
            </control>
          </mc:Choice>
        </mc:AlternateContent>
      </controls>
    </mc:Choice>
  </mc:AlternateContent>
</worksheet>
</file>

<file path=xl/worksheets/sheet1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dimension ref="J1:P1"/>
  <sheetViews>
    <sheetView view="pageBreakPreview" zoomScaleNormal="100" workbookViewId="0">
      <pane xSplit="1" ySplit="6" topLeftCell="B7" activePane="bottomRight" state="frozen"/>
      <selection pane="topRight"/>
      <selection pane="bottomLeft"/>
      <selection pane="bottomRight" activeCell="T6" sqref="T6"/>
    </sheetView>
  </sheetViews>
  <sheetFormatPr defaultColWidth="9" defaultRowHeight="15.75" customHeight="1" outlineLevelCol="1"/>
  <cols>
    <col min="1" max="1" width="5.25" customWidth="1"/>
    <col min="2" max="2" width="20.75" customWidth="1"/>
    <col min="3" max="4" width="10.5" customWidth="1"/>
    <col min="5" max="5" width="6" customWidth="1"/>
    <col min="6" max="6" width="7.5" customWidth="1"/>
    <col min="7" max="7" width="8.25" customWidth="1"/>
    <col min="8" max="8" width="11.5" customWidth="1"/>
    <col min="9" max="9" width="12.75" customWidth="1"/>
    <col min="10" max="15" width="12.75" hidden="1" customWidth="1" outlineLevel="1"/>
    <col min="16" max="16" width="12.75" customWidth="1" collapsed="1"/>
    <col min="17" max="17" width="9" customWidth="1"/>
    <col min="18" max="18" width="8" customWidth="1"/>
    <col min="19" max="19" width="8.125" customWidth="1"/>
    <col min="26" max="26" width="10" customWidth="1"/>
    <col min="27" max="27" width="8.375" customWidth="1"/>
  </cols>
  <sheetData>
    <row r="1" ht="30" customHeight="1"/>
  </sheetData>
  <protectedRanges>
    <protectedRange sqref="S7:S24 I26:P26 A7:P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1660" r:id="rId4" name="Option Button 12">
              <controlPr defaultSize="0" autoPict="0" macro="[0]!选项按钮12_Click">
                <anchor moveWithCells="1">
                  <from>
                    <xdr:col>19</xdr:col>
                    <xdr:colOff>104775</xdr:colOff>
                    <xdr:row>0</xdr:row>
                    <xdr:rowOff>76200</xdr:rowOff>
                  </from>
                  <to>
                    <xdr:col>20</xdr:col>
                    <xdr:colOff>638175</xdr:colOff>
                    <xdr:row>1</xdr:row>
                    <xdr:rowOff>66675</xdr:rowOff>
                  </to>
                </anchor>
              </controlPr>
            </control>
          </mc:Choice>
        </mc:AlternateContent>
      </controls>
    </mc:Choice>
  </mc:AlternateContent>
</worksheet>
</file>

<file path=xl/worksheets/sheet1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dimension ref="A1"/>
  <sheetViews>
    <sheetView view="pageBreakPreview" zoomScaleNormal="100" workbookViewId="0">
      <pane xSplit="1" ySplit="6" topLeftCell="B7" activePane="bottomRight" state="frozen"/>
      <selection pane="topRight"/>
      <selection pane="bottomLeft"/>
      <selection pane="bottomRight" activeCell="L8" sqref="L8"/>
    </sheetView>
  </sheetViews>
  <sheetFormatPr defaultColWidth="9" defaultRowHeight="15.75" customHeight="1"/>
  <cols>
    <col min="1" max="1" width="5.25" customWidth="1"/>
    <col min="2" max="2" width="18" customWidth="1"/>
    <col min="3" max="3" width="12" customWidth="1"/>
    <col min="4" max="4" width="9.5" customWidth="1"/>
    <col min="5" max="5" width="9.125" customWidth="1"/>
    <col min="6" max="6" width="6.5" customWidth="1"/>
    <col min="7" max="7" width="9.125" customWidth="1"/>
    <col min="8" max="9" width="13.75" customWidth="1"/>
    <col min="10" max="10" width="7.75" customWidth="1"/>
    <col min="11" max="11" width="6.875" customWidth="1"/>
    <col min="12" max="12" width="14.75" customWidth="1"/>
  </cols>
  <sheetData>
    <row r="1" ht="30" customHeight="1"/>
  </sheetData>
  <protectedRanges>
    <protectedRange sqref="H26:I26 L7:L24 A7:I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2683" r:id="rId4" name="Option Button 11">
              <controlPr defaultSize="0" autoPict="0" macro="[0]!应收款项融资2_选项按钮11_Click">
                <anchor moveWithCells="1">
                  <from>
                    <xdr:col>12</xdr:col>
                    <xdr:colOff>104775</xdr:colOff>
                    <xdr:row>0</xdr:row>
                    <xdr:rowOff>85725</xdr:rowOff>
                  </from>
                  <to>
                    <xdr:col>13</xdr:col>
                    <xdr:colOff>409575</xdr:colOff>
                    <xdr:row>1</xdr:row>
                    <xdr:rowOff>57150</xdr:rowOff>
                  </to>
                </anchor>
              </controlPr>
            </control>
          </mc:Choice>
        </mc:AlternateContent>
      </controls>
    </mc:Choice>
  </mc:AlternateContent>
</worksheet>
</file>

<file path=xl/worksheets/sheet1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dimension ref="G1:M1"/>
  <sheetViews>
    <sheetView view="pageBreakPreview" zoomScale="85" zoomScaleNormal="100" workbookViewId="0">
      <pane xSplit="1" ySplit="6" topLeftCell="B7" activePane="bottomRight" state="frozen"/>
      <selection pane="topRight"/>
      <selection pane="bottomLeft"/>
      <selection pane="bottomRight" activeCell="U6" sqref="U6"/>
    </sheetView>
  </sheetViews>
  <sheetFormatPr defaultColWidth="9" defaultRowHeight="15.75" customHeight="1" outlineLevelCol="1"/>
  <cols>
    <col min="1" max="1" width="6.375" customWidth="1"/>
    <col min="2" max="2" width="21.75" customWidth="1"/>
    <col min="3" max="3" width="10.375" customWidth="1"/>
    <col min="4" max="4" width="9.25" customWidth="1"/>
    <col min="5" max="5" width="5.75" customWidth="1"/>
    <col min="6" max="6" width="7" customWidth="1"/>
    <col min="7" max="12" width="12.75" hidden="1" customWidth="1" outlineLevel="1"/>
    <col min="13" max="13" width="7.375" customWidth="1" collapsed="1"/>
    <col min="14" max="14" width="11" customWidth="1"/>
    <col min="15" max="16" width="12.125" customWidth="1"/>
    <col min="17" max="17" width="10.5" customWidth="1"/>
    <col min="18" max="18" width="9.125" customWidth="1"/>
    <col min="19" max="19" width="8" customWidth="1"/>
  </cols>
  <sheetData>
    <row r="1" ht="30" customHeight="1"/>
  </sheetData>
  <protectedRanges>
    <protectedRange sqref="O26:P26 S7:S24 A7:F24 M7:O24" name="区域1"/>
    <protectedRange sqref="P7:P24" name="区域1_1"/>
    <protectedRange sqref="G26:L26 G7:L24" name="区域1_2"/>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3708" r:id="rId4" name="Option Button 12">
              <controlPr defaultSize="0" autoPict="0" macro="[0]!预付账款2_选项按钮12_Click">
                <anchor moveWithCells="1">
                  <from>
                    <xdr:col>19</xdr:col>
                    <xdr:colOff>142875</xdr:colOff>
                    <xdr:row>0</xdr:row>
                    <xdr:rowOff>57150</xdr:rowOff>
                  </from>
                  <to>
                    <xdr:col>21</xdr:col>
                    <xdr:colOff>161925</xdr:colOff>
                    <xdr:row>1</xdr:row>
                    <xdr:rowOff>142875</xdr:rowOff>
                  </to>
                </anchor>
              </controlPr>
            </control>
          </mc:Choice>
        </mc:AlternateContent>
      </controls>
    </mc:Choice>
  </mc:AlternateContent>
</worksheet>
</file>

<file path=xl/worksheets/sheet1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dimension ref="A1"/>
  <sheetViews>
    <sheetView view="pageBreakPreview" zoomScale="85" zoomScaleNormal="100" workbookViewId="0">
      <pane xSplit="1" ySplit="6" topLeftCell="B7" activePane="bottomRight" state="frozen"/>
      <selection pane="topRight"/>
      <selection pane="bottomLeft"/>
      <selection pane="bottomRight" activeCell="L6" sqref="L5:L6"/>
    </sheetView>
  </sheetViews>
  <sheetFormatPr defaultColWidth="9" defaultRowHeight="15.75" customHeight="1"/>
  <cols>
    <col min="1" max="1" width="5" customWidth="1"/>
    <col min="2" max="2" width="20.375" customWidth="1"/>
    <col min="3" max="4" width="9.625" customWidth="1"/>
    <col min="5" max="5" width="12.875" customWidth="1"/>
    <col min="6" max="6" width="9.625" customWidth="1"/>
    <col min="7" max="10" width="12.375" customWidth="1"/>
    <col min="11" max="11" width="14.625" customWidth="1"/>
  </cols>
  <sheetData>
    <row r="1" ht="30" customHeight="1"/>
  </sheetData>
  <protectedRanges>
    <protectedRange sqref="K7:K26 A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5755" r:id="rId4" name="Option Button 11">
              <controlPr defaultSize="0" autoPict="0" macro="[0]!应收利息2_选项按钮11_Click">
                <anchor moveWithCells="1">
                  <from>
                    <xdr:col>11</xdr:col>
                    <xdr:colOff>123825</xdr:colOff>
                    <xdr:row>0</xdr:row>
                    <xdr:rowOff>123825</xdr:rowOff>
                  </from>
                  <to>
                    <xdr:col>13</xdr:col>
                    <xdr:colOff>47625</xdr:colOff>
                    <xdr:row>2</xdr:row>
                    <xdr:rowOff>19050</xdr:rowOff>
                  </to>
                </anchor>
              </controlPr>
            </control>
          </mc:Choice>
        </mc:AlternateContent>
      </controls>
    </mc:Choice>
  </mc:AlternateContent>
</worksheet>
</file>

<file path=xl/worksheets/sheet1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dimension ref="A1"/>
  <sheetViews>
    <sheetView view="pageBreakPreview" zoomScale="85" zoomScaleNormal="100" workbookViewId="0">
      <pane xSplit="1" ySplit="6" topLeftCell="B7" activePane="bottomRight" state="frozen"/>
      <selection pane="topRight"/>
      <selection pane="bottomLeft"/>
      <selection pane="bottomRight" activeCell="M5" sqref="M5"/>
    </sheetView>
  </sheetViews>
  <sheetFormatPr defaultColWidth="9" defaultRowHeight="15.75" customHeight="1"/>
  <cols>
    <col min="1" max="1" width="5.5" customWidth="1"/>
    <col min="2" max="2" width="16.375" customWidth="1"/>
    <col min="3" max="3" width="12.25" customWidth="1"/>
    <col min="4" max="4" width="13.5" customWidth="1"/>
    <col min="5" max="5" width="6.5" customWidth="1"/>
    <col min="6" max="6" width="10" customWidth="1"/>
    <col min="7" max="8" width="13.25" customWidth="1"/>
    <col min="9" max="9" width="9.75" customWidth="1"/>
    <col min="10" max="10" width="9.875" customWidth="1"/>
    <col min="11" max="11" width="15.75" customWidth="1"/>
  </cols>
  <sheetData>
    <row r="1" ht="30" customHeight="1"/>
  </sheetData>
  <protectedRanges>
    <protectedRange sqref="K7:K26 A7:D26 G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6780" r:id="rId4" name="Option Button 12">
              <controlPr defaultSize="0" autoPict="0" macro="[0]!应收股利2_选项按钮12_Click">
                <anchor moveWithCells="1">
                  <from>
                    <xdr:col>11</xdr:col>
                    <xdr:colOff>85725</xdr:colOff>
                    <xdr:row>0</xdr:row>
                    <xdr:rowOff>152400</xdr:rowOff>
                  </from>
                  <to>
                    <xdr:col>13</xdr:col>
                    <xdr:colOff>76200</xdr:colOff>
                    <xdr:row>2</xdr:row>
                    <xdr:rowOff>9525</xdr:rowOff>
                  </to>
                </anchor>
              </controlPr>
            </control>
          </mc:Choice>
        </mc:AlternateContent>
      </controls>
    </mc:Choice>
  </mc:AlternateContent>
</worksheet>
</file>

<file path=xl/worksheets/sheet1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dimension ref="G1:M1"/>
  <sheetViews>
    <sheetView view="pageBreakPreview" zoomScale="85" zoomScaleNormal="100" workbookViewId="0">
      <pane xSplit="1" ySplit="6" topLeftCell="B7" activePane="bottomRight" state="frozen"/>
      <selection pane="topRight"/>
      <selection pane="bottomLeft"/>
      <selection pane="bottomRight" activeCell="T6" sqref="T6"/>
    </sheetView>
  </sheetViews>
  <sheetFormatPr defaultColWidth="9" defaultRowHeight="15.75" customHeight="1" outlineLevelCol="1"/>
  <cols>
    <col min="1" max="1" width="5.25" customWidth="1"/>
    <col min="2" max="2" width="20.875" customWidth="1"/>
    <col min="3" max="4" width="10.375" customWidth="1"/>
    <col min="5" max="5" width="6" customWidth="1"/>
    <col min="6" max="6" width="9.25" customWidth="1"/>
    <col min="7" max="12" width="12.75" hidden="1" customWidth="1" outlineLevel="1"/>
    <col min="13" max="13" width="7.625" customWidth="1" collapsed="1"/>
    <col min="14" max="14" width="11.5" customWidth="1"/>
    <col min="15" max="16" width="11.875" customWidth="1"/>
    <col min="17" max="17" width="9.5" customWidth="1"/>
    <col min="18" max="19" width="8" customWidth="1"/>
  </cols>
  <sheetData>
    <row r="1" ht="30" customHeight="1"/>
  </sheetData>
  <protectedRanges>
    <protectedRange sqref="O25:P25 S7:S23 A7:D23 M7:O23" name="区域1"/>
    <protectedRange sqref="P7:P23" name="区域1_1"/>
    <protectedRange sqref="E7:F24" name="区域1_2"/>
    <protectedRange sqref="G26:L26 G7:L24" name="区域1_2_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7805" r:id="rId4" name="Option Button 13">
              <controlPr defaultSize="0" autoPict="0" macro="[0]!选项按钮13_Click">
                <anchor moveWithCells="1">
                  <from>
                    <xdr:col>19</xdr:col>
                    <xdr:colOff>76200</xdr:colOff>
                    <xdr:row>0</xdr:row>
                    <xdr:rowOff>57150</xdr:rowOff>
                  </from>
                  <to>
                    <xdr:col>21</xdr:col>
                    <xdr:colOff>38100</xdr:colOff>
                    <xdr:row>1</xdr:row>
                    <xdr:rowOff>123825</xdr:rowOff>
                  </to>
                </anchor>
              </controlPr>
            </control>
          </mc:Choice>
        </mc:AlternateContent>
      </controls>
    </mc:Choice>
  </mc:AlternateContent>
</worksheet>
</file>

<file path=xl/worksheets/sheet1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dimension ref="A1"/>
  <sheetViews>
    <sheetView view="pageBreakPreview" zoomScale="85" zoomScaleNormal="100" workbookViewId="0">
      <selection activeCell="O5" sqref="O5"/>
    </sheetView>
  </sheetViews>
  <sheetFormatPr defaultColWidth="9" defaultRowHeight="15.75" customHeight="1"/>
  <cols>
    <col min="1" max="1" width="5.5" customWidth="1"/>
    <col min="2" max="2" width="12.875" customWidth="1"/>
    <col min="3" max="3" width="8.375" customWidth="1"/>
    <col min="4" max="4" width="8.875" customWidth="1"/>
    <col min="5" max="5" width="5.375" customWidth="1"/>
    <col min="6" max="6" width="10.375" customWidth="1"/>
    <col min="7" max="7" width="7.25" customWidth="1"/>
    <col min="8" max="12" width="10.375" customWidth="1"/>
    <col min="13" max="13" width="8.375" customWidth="1"/>
    <col min="14" max="14" width="12.5" customWidth="1"/>
  </cols>
  <sheetData>
    <row r="1" ht="30" customHeight="1"/>
  </sheetData>
  <protectedRanges>
    <protectedRange sqref="I7:J26 A7:G26 N7:N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19851" r:id="rId4" name="Option Button 11">
              <controlPr defaultSize="0" autoPict="0" macro="[0]!材料采购在途物资2_选项按钮11_Click">
                <anchor moveWithCells="1">
                  <from>
                    <xdr:col>14</xdr:col>
                    <xdr:colOff>114300</xdr:colOff>
                    <xdr:row>0</xdr:row>
                    <xdr:rowOff>114300</xdr:rowOff>
                  </from>
                  <to>
                    <xdr:col>16</xdr:col>
                    <xdr:colOff>47625</xdr:colOff>
                    <xdr:row>1</xdr:row>
                    <xdr:rowOff>142875</xdr:rowOff>
                  </to>
                </anchor>
              </controlPr>
            </control>
          </mc:Choice>
        </mc:AlternateContent>
      </controls>
    </mc:Choice>
  </mc:AlternateContent>
</worksheet>
</file>

<file path=xl/worksheets/sheet1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dimension ref="E1:F1"/>
  <sheetViews>
    <sheetView view="pageBreakPreview" zoomScale="85" zoomScaleNormal="100" workbookViewId="0">
      <pane xSplit="1" ySplit="6" topLeftCell="B7" activePane="bottomRight" state="frozen"/>
      <selection pane="topRight"/>
      <selection pane="bottomLeft"/>
      <selection pane="bottomRight" activeCell="Q7" sqref="Q7"/>
    </sheetView>
  </sheetViews>
  <sheetFormatPr defaultColWidth="9" defaultRowHeight="15.75" customHeight="1" outlineLevelCol="1"/>
  <cols>
    <col min="1" max="1" width="4.75" customWidth="1"/>
    <col min="2" max="2" width="10.125" customWidth="1"/>
    <col min="3" max="3" width="11.125" customWidth="1"/>
    <col min="4" max="4" width="4.5" customWidth="1"/>
    <col min="5" max="5" width="4.5" hidden="1" customWidth="1" outlineLevel="1"/>
    <col min="6" max="6" width="9.25" customWidth="1" collapsed="1"/>
    <col min="7" max="12" width="10.125" customWidth="1"/>
    <col min="13" max="14" width="8.25" customWidth="1"/>
    <col min="15" max="15" width="9.625" customWidth="1"/>
  </cols>
  <sheetData>
    <row r="1" ht="30" customHeight="1"/>
  </sheetData>
  <protectedRanges>
    <protectedRange sqref="A7:H28 J7:K28 O7:O28"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0875" r:id="rId4" name="Option Button 1035">
              <controlPr defaultSize="0" autoPict="0" macro="[0]!选项按钮1035_Click">
                <anchor moveWithCells="1">
                  <from>
                    <xdr:col>15</xdr:col>
                    <xdr:colOff>190500</xdr:colOff>
                    <xdr:row>0</xdr:row>
                    <xdr:rowOff>85725</xdr:rowOff>
                  </from>
                  <to>
                    <xdr:col>17</xdr:col>
                    <xdr:colOff>190500</xdr:colOff>
                    <xdr:row>2</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31"/>
  <sheetViews>
    <sheetView view="pageBreakPreview" zoomScaleNormal="100" workbookViewId="0">
      <pane xSplit="1" ySplit="6" topLeftCell="B7" activePane="bottomRight" state="frozen"/>
      <selection pane="topRight"/>
      <selection pane="bottomLeft"/>
      <selection pane="bottomRight" sqref="A1:L1"/>
    </sheetView>
  </sheetViews>
  <sheetFormatPr defaultColWidth="8.625" defaultRowHeight="15.75" customHeight="1"/>
  <cols>
    <col min="1" max="1" width="5.5" style="11" customWidth="1"/>
    <col min="2" max="2" width="19.75" style="11" customWidth="1"/>
    <col min="3" max="5" width="9.875" style="11" customWidth="1"/>
    <col min="6" max="6" width="9" style="11"/>
    <col min="7" max="11" width="10.125" style="11" customWidth="1"/>
    <col min="12" max="12" width="16.75" style="11" customWidth="1"/>
    <col min="13" max="32" width="9" style="11"/>
    <col min="33" max="16384" width="8.625" style="11"/>
  </cols>
  <sheetData>
    <row r="1" spans="1:18" s="7" customFormat="1" ht="30" customHeight="1">
      <c r="A1" s="415" t="str">
        <f>"交易性金融资产—债券投资评估"&amp;表头信息!E35</f>
        <v>交易性金融资产—债券投资评估明细表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17"/>
      <c r="J2" s="417"/>
      <c r="K2" s="417"/>
      <c r="L2" s="417"/>
    </row>
    <row r="3" spans="1:18" ht="15.75" customHeight="1">
      <c r="A3" s="12"/>
      <c r="B3" s="12"/>
      <c r="C3" s="12"/>
      <c r="D3" s="12"/>
      <c r="E3" s="12"/>
      <c r="F3" s="12"/>
      <c r="G3" s="12"/>
      <c r="H3" s="12"/>
      <c r="I3" s="13"/>
      <c r="J3" s="13"/>
      <c r="K3" s="448" t="s">
        <v>350</v>
      </c>
      <c r="L3" s="449"/>
    </row>
    <row r="4" spans="1:18" ht="15.75" customHeight="1">
      <c r="A4" s="64" t="str">
        <f>表头信息!D2&amp;表头信息!E2</f>
        <v>产权持有单位：西安曲江楼观旅游农业开发有限公司</v>
      </c>
      <c r="B4" s="15"/>
      <c r="C4" s="15"/>
      <c r="D4" s="15"/>
      <c r="E4" s="15"/>
      <c r="F4" s="15"/>
      <c r="G4" s="15"/>
      <c r="H4" s="15"/>
      <c r="I4" s="15"/>
      <c r="J4" s="15"/>
      <c r="K4" s="461" t="s">
        <v>3</v>
      </c>
      <c r="L4" s="462"/>
    </row>
    <row r="5" spans="1:18" s="8" customFormat="1" ht="15.75" customHeight="1">
      <c r="A5" s="455" t="s">
        <v>5</v>
      </c>
      <c r="B5" s="455" t="s">
        <v>337</v>
      </c>
      <c r="C5" s="455" t="s">
        <v>351</v>
      </c>
      <c r="D5" s="455" t="s">
        <v>352</v>
      </c>
      <c r="E5" s="455" t="s">
        <v>340</v>
      </c>
      <c r="F5" s="455" t="s">
        <v>353</v>
      </c>
      <c r="G5" s="455" t="s">
        <v>354</v>
      </c>
      <c r="H5" s="455" t="s">
        <v>238</v>
      </c>
      <c r="I5" s="455" t="s">
        <v>239</v>
      </c>
      <c r="J5" s="455" t="s">
        <v>240</v>
      </c>
      <c r="K5" s="455" t="s">
        <v>241</v>
      </c>
      <c r="L5" s="455" t="s">
        <v>8</v>
      </c>
      <c r="M5" s="68" t="s">
        <v>297</v>
      </c>
      <c r="N5" s="68" t="s">
        <v>344</v>
      </c>
      <c r="O5" s="68" t="s">
        <v>345</v>
      </c>
      <c r="P5" s="68" t="s">
        <v>355</v>
      </c>
      <c r="Q5" s="68" t="s">
        <v>356</v>
      </c>
      <c r="R5" s="68" t="s">
        <v>357</v>
      </c>
    </row>
    <row r="6" spans="1:18" s="8" customFormat="1" ht="15.75" customHeight="1">
      <c r="A6" s="456"/>
      <c r="B6" s="456"/>
      <c r="C6" s="456"/>
      <c r="D6" s="456"/>
      <c r="E6" s="456"/>
      <c r="F6" s="456"/>
      <c r="G6" s="456"/>
      <c r="H6" s="456"/>
      <c r="I6" s="456"/>
      <c r="J6" s="456"/>
      <c r="K6" s="456" t="s">
        <v>314</v>
      </c>
      <c r="L6" s="456"/>
      <c r="M6" s="68" t="s">
        <v>358</v>
      </c>
      <c r="N6" s="68" t="s">
        <v>347</v>
      </c>
      <c r="O6" s="68" t="s">
        <v>348</v>
      </c>
      <c r="P6" s="68" t="s">
        <v>359</v>
      </c>
      <c r="Q6" s="68" t="s">
        <v>360</v>
      </c>
      <c r="R6" s="68" t="s">
        <v>361</v>
      </c>
    </row>
    <row r="7" spans="1:18" s="9" customFormat="1" ht="15.75" customHeight="1">
      <c r="A7" s="17">
        <v>1</v>
      </c>
      <c r="B7" s="18"/>
      <c r="C7" s="17"/>
      <c r="D7" s="75"/>
      <c r="E7" s="75"/>
      <c r="F7" s="58"/>
      <c r="G7" s="58"/>
      <c r="H7" s="20"/>
      <c r="I7" s="20"/>
      <c r="J7" s="39">
        <f>I7-H7</f>
        <v>0</v>
      </c>
      <c r="K7" s="39">
        <f>IF(H7=0,0,J7/ABS(H7))*100</f>
        <v>0</v>
      </c>
      <c r="L7" s="21"/>
    </row>
    <row r="8" spans="1:18" s="9" customFormat="1" ht="15.75" customHeight="1">
      <c r="A8" s="17">
        <v>2</v>
      </c>
      <c r="B8" s="18"/>
      <c r="C8" s="17"/>
      <c r="D8" s="75"/>
      <c r="E8" s="75"/>
      <c r="F8" s="58"/>
      <c r="G8" s="58"/>
      <c r="H8" s="20"/>
      <c r="I8" s="20"/>
      <c r="J8" s="39"/>
      <c r="K8" s="39"/>
      <c r="L8" s="21"/>
    </row>
    <row r="9" spans="1:18" s="9" customFormat="1" ht="15.75" customHeight="1">
      <c r="A9" s="17">
        <v>3</v>
      </c>
      <c r="B9" s="18"/>
      <c r="C9" s="17"/>
      <c r="D9" s="75"/>
      <c r="E9" s="75"/>
      <c r="F9" s="58"/>
      <c r="G9" s="58"/>
      <c r="H9" s="20"/>
      <c r="I9" s="20"/>
      <c r="J9" s="39"/>
      <c r="K9" s="39"/>
      <c r="L9" s="21"/>
    </row>
    <row r="10" spans="1:18" s="9" customFormat="1" ht="15.75" customHeight="1">
      <c r="A10" s="17">
        <v>4</v>
      </c>
      <c r="B10" s="18"/>
      <c r="C10" s="17"/>
      <c r="D10" s="75"/>
      <c r="E10" s="75"/>
      <c r="F10" s="58"/>
      <c r="G10" s="58"/>
      <c r="H10" s="20"/>
      <c r="I10" s="20"/>
      <c r="J10" s="39"/>
      <c r="K10" s="39"/>
      <c r="L10" s="21"/>
    </row>
    <row r="11" spans="1:18" s="9" customFormat="1" ht="15.75" customHeight="1">
      <c r="A11" s="17">
        <v>5</v>
      </c>
      <c r="B11" s="18"/>
      <c r="C11" s="17"/>
      <c r="D11" s="75"/>
      <c r="E11" s="75"/>
      <c r="F11" s="58"/>
      <c r="G11" s="58"/>
      <c r="H11" s="20"/>
      <c r="I11" s="20"/>
      <c r="J11" s="39"/>
      <c r="K11" s="39"/>
      <c r="L11" s="21"/>
    </row>
    <row r="12" spans="1:18" s="9" customFormat="1" ht="15.75" customHeight="1">
      <c r="A12" s="17">
        <v>6</v>
      </c>
      <c r="B12" s="18"/>
      <c r="C12" s="17"/>
      <c r="D12" s="75"/>
      <c r="E12" s="75"/>
      <c r="F12" s="58"/>
      <c r="G12" s="58"/>
      <c r="H12" s="20"/>
      <c r="I12" s="20"/>
      <c r="J12" s="39"/>
      <c r="K12" s="39"/>
      <c r="L12" s="21"/>
    </row>
    <row r="13" spans="1:18" s="9" customFormat="1" ht="15.75" customHeight="1">
      <c r="A13" s="17">
        <v>7</v>
      </c>
      <c r="B13" s="18"/>
      <c r="C13" s="17"/>
      <c r="D13" s="75"/>
      <c r="E13" s="75"/>
      <c r="F13" s="58"/>
      <c r="G13" s="58"/>
      <c r="H13" s="20"/>
      <c r="I13" s="20"/>
      <c r="J13" s="39"/>
      <c r="K13" s="39"/>
      <c r="L13" s="21"/>
    </row>
    <row r="14" spans="1:18" s="9" customFormat="1" ht="15.75" customHeight="1">
      <c r="A14" s="17">
        <v>8</v>
      </c>
      <c r="B14" s="18"/>
      <c r="C14" s="17"/>
      <c r="D14" s="75"/>
      <c r="E14" s="75"/>
      <c r="F14" s="58"/>
      <c r="G14" s="58"/>
      <c r="H14" s="20"/>
      <c r="I14" s="20"/>
      <c r="J14" s="39"/>
      <c r="K14" s="39"/>
      <c r="L14" s="21"/>
    </row>
    <row r="15" spans="1:18" s="9" customFormat="1" ht="15.75" customHeight="1">
      <c r="A15" s="17">
        <v>9</v>
      </c>
      <c r="B15" s="18"/>
      <c r="C15" s="17"/>
      <c r="D15" s="75"/>
      <c r="E15" s="75"/>
      <c r="F15" s="58"/>
      <c r="G15" s="58"/>
      <c r="H15" s="20"/>
      <c r="I15" s="20"/>
      <c r="J15" s="39"/>
      <c r="K15" s="39"/>
      <c r="L15" s="21"/>
    </row>
    <row r="16" spans="1:18" s="9" customFormat="1" ht="15.75" customHeight="1">
      <c r="A16" s="17">
        <v>10</v>
      </c>
      <c r="B16" s="18"/>
      <c r="C16" s="17"/>
      <c r="D16" s="75"/>
      <c r="E16" s="75"/>
      <c r="F16" s="58"/>
      <c r="G16" s="58"/>
      <c r="H16" s="20"/>
      <c r="I16" s="20"/>
      <c r="J16" s="39"/>
      <c r="K16" s="39"/>
      <c r="L16" s="21"/>
    </row>
    <row r="17" spans="1:12" s="9" customFormat="1" ht="15.75" customHeight="1">
      <c r="A17" s="17">
        <v>11</v>
      </c>
      <c r="B17" s="18"/>
      <c r="C17" s="17"/>
      <c r="D17" s="75"/>
      <c r="E17" s="75"/>
      <c r="F17" s="58"/>
      <c r="G17" s="58"/>
      <c r="H17" s="20"/>
      <c r="I17" s="20"/>
      <c r="J17" s="39"/>
      <c r="K17" s="39"/>
      <c r="L17" s="21"/>
    </row>
    <row r="18" spans="1:12" s="9" customFormat="1" ht="15.75" customHeight="1">
      <c r="A18" s="17">
        <v>12</v>
      </c>
      <c r="B18" s="18"/>
      <c r="C18" s="17"/>
      <c r="D18" s="75"/>
      <c r="E18" s="75"/>
      <c r="F18" s="58"/>
      <c r="G18" s="58"/>
      <c r="H18" s="20"/>
      <c r="I18" s="20"/>
      <c r="J18" s="39"/>
      <c r="K18" s="39"/>
      <c r="L18" s="21"/>
    </row>
    <row r="19" spans="1:12" s="9" customFormat="1" ht="15.75" customHeight="1">
      <c r="A19" s="17">
        <v>13</v>
      </c>
      <c r="B19" s="18"/>
      <c r="C19" s="17"/>
      <c r="D19" s="75"/>
      <c r="E19" s="75"/>
      <c r="F19" s="58"/>
      <c r="G19" s="58"/>
      <c r="H19" s="20"/>
      <c r="I19" s="20"/>
      <c r="J19" s="39"/>
      <c r="K19" s="39"/>
      <c r="L19" s="21"/>
    </row>
    <row r="20" spans="1:12" s="9" customFormat="1" ht="15.75" customHeight="1">
      <c r="A20" s="17">
        <v>14</v>
      </c>
      <c r="B20" s="18"/>
      <c r="C20" s="17"/>
      <c r="D20" s="75"/>
      <c r="E20" s="75"/>
      <c r="F20" s="58"/>
      <c r="G20" s="58"/>
      <c r="H20" s="20"/>
      <c r="I20" s="20"/>
      <c r="J20" s="39"/>
      <c r="K20" s="39"/>
      <c r="L20" s="21"/>
    </row>
    <row r="21" spans="1:12" s="9" customFormat="1" ht="15.75" customHeight="1">
      <c r="A21" s="17">
        <v>15</v>
      </c>
      <c r="B21" s="18"/>
      <c r="C21" s="17"/>
      <c r="D21" s="75"/>
      <c r="E21" s="75"/>
      <c r="F21" s="58"/>
      <c r="G21" s="58"/>
      <c r="H21" s="20"/>
      <c r="I21" s="20"/>
      <c r="J21" s="39"/>
      <c r="K21" s="39"/>
      <c r="L21" s="21"/>
    </row>
    <row r="22" spans="1:12" s="9" customFormat="1" ht="15.75" customHeight="1">
      <c r="A22" s="17">
        <v>16</v>
      </c>
      <c r="B22" s="18"/>
      <c r="C22" s="17"/>
      <c r="D22" s="75"/>
      <c r="E22" s="75"/>
      <c r="F22" s="58"/>
      <c r="G22" s="58"/>
      <c r="H22" s="20"/>
      <c r="I22" s="20"/>
      <c r="J22" s="39"/>
      <c r="K22" s="39"/>
      <c r="L22" s="21"/>
    </row>
    <row r="23" spans="1:12" s="9" customFormat="1" ht="15.75" customHeight="1">
      <c r="A23" s="17">
        <v>17</v>
      </c>
      <c r="B23" s="18"/>
      <c r="C23" s="17"/>
      <c r="D23" s="75"/>
      <c r="E23" s="75"/>
      <c r="F23" s="58"/>
      <c r="G23" s="58"/>
      <c r="H23" s="20"/>
      <c r="I23" s="20"/>
      <c r="J23" s="39"/>
      <c r="K23" s="39"/>
      <c r="L23" s="21"/>
    </row>
    <row r="24" spans="1:12" s="9" customFormat="1" ht="15.75" customHeight="1">
      <c r="A24" s="17">
        <v>18</v>
      </c>
      <c r="B24" s="18"/>
      <c r="C24" s="17"/>
      <c r="D24" s="75"/>
      <c r="E24" s="75"/>
      <c r="F24" s="58"/>
      <c r="G24" s="58"/>
      <c r="H24" s="20"/>
      <c r="I24" s="20"/>
      <c r="J24" s="39"/>
      <c r="K24" s="39"/>
      <c r="L24" s="21"/>
    </row>
    <row r="25" spans="1:12" s="9" customFormat="1" ht="15.75" customHeight="1">
      <c r="A25" s="17">
        <v>19</v>
      </c>
      <c r="B25" s="18"/>
      <c r="C25" s="17"/>
      <c r="D25" s="75"/>
      <c r="E25" s="75"/>
      <c r="F25" s="58"/>
      <c r="G25" s="58"/>
      <c r="H25" s="20"/>
      <c r="I25" s="20"/>
      <c r="J25" s="39"/>
      <c r="K25" s="39"/>
      <c r="L25" s="21"/>
    </row>
    <row r="26" spans="1:12" s="9" customFormat="1" ht="15.75" customHeight="1">
      <c r="A26" s="17">
        <v>20</v>
      </c>
      <c r="B26" s="18"/>
      <c r="C26" s="17"/>
      <c r="D26" s="75"/>
      <c r="E26" s="75"/>
      <c r="F26" s="58"/>
      <c r="G26" s="58"/>
      <c r="H26" s="20"/>
      <c r="I26" s="20"/>
      <c r="J26" s="39"/>
      <c r="K26" s="39"/>
      <c r="L26" s="21"/>
    </row>
    <row r="27" spans="1:12" s="9" customFormat="1" ht="15.75" customHeight="1">
      <c r="A27" s="433" t="s">
        <v>349</v>
      </c>
      <c r="B27" s="452"/>
      <c r="C27" s="452"/>
      <c r="D27" s="452"/>
      <c r="E27" s="452"/>
      <c r="F27" s="434"/>
      <c r="G27" s="77">
        <f>SUM(G7:G26)</f>
        <v>0</v>
      </c>
      <c r="H27" s="78">
        <f>SUM(H7:H26)</f>
        <v>0</v>
      </c>
      <c r="I27" s="78">
        <f>SUM(I7:I26)</f>
        <v>0</v>
      </c>
      <c r="J27" s="79">
        <f>IF(SUM(J7:J26)-(I27-H27)&lt;0.001,SUM(J7:J26),"false")</f>
        <v>0</v>
      </c>
      <c r="K27" s="39">
        <f>IF(H27=0,0,J27/ABS(H27))*100</f>
        <v>0</v>
      </c>
      <c r="L27" s="24"/>
    </row>
    <row r="28" spans="1:12" s="10" customFormat="1" ht="15.75" customHeight="1">
      <c r="A28" s="25"/>
      <c r="D28" s="418"/>
      <c r="E28" s="418"/>
      <c r="F28" s="418"/>
      <c r="G28" s="26"/>
      <c r="H28" s="26"/>
      <c r="I28" s="26"/>
      <c r="J28" s="26"/>
      <c r="K28" s="26"/>
    </row>
    <row r="29" spans="1:12" s="10" customFormat="1" ht="15.75" customHeight="1">
      <c r="A29" s="425" t="str">
        <f>表头信息!D8&amp;表头信息!E8</f>
        <v>产权持有单位填表人：谭勃</v>
      </c>
      <c r="B29" s="425"/>
      <c r="C29" s="425"/>
      <c r="D29" s="425"/>
      <c r="E29" s="425"/>
      <c r="F29" s="31"/>
      <c r="I29" s="453" t="str">
        <f>表头信息!D20&amp;表头信息!E23</f>
        <v>评估人员：柳青、殷涛</v>
      </c>
      <c r="J29" s="454"/>
      <c r="K29" s="454"/>
      <c r="L29" s="454"/>
    </row>
    <row r="30" spans="1:12" s="10" customFormat="1" ht="15.75" customHeight="1">
      <c r="A30" s="30" t="str">
        <f>表头信息!D11&amp;表头信息!E11</f>
        <v>填表日期：2022年11月2日</v>
      </c>
      <c r="B30" s="28"/>
      <c r="C30" s="28"/>
      <c r="D30" s="28"/>
      <c r="E30" s="31"/>
      <c r="F30" s="31"/>
      <c r="H30" s="31"/>
      <c r="I30" s="31"/>
      <c r="J30" s="31"/>
    </row>
    <row r="31" spans="1:12" ht="15.75" customHeight="1">
      <c r="D31" s="56"/>
      <c r="E31" s="56"/>
      <c r="F31" s="56"/>
    </row>
  </sheetData>
  <protectedRanges>
    <protectedRange sqref="L7:L26 A7:I26" name="区域1"/>
  </protectedRanges>
  <mergeCells count="20">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 ref="A1:L1"/>
    <mergeCell ref="A2:L2"/>
    <mergeCell ref="K3:L3"/>
    <mergeCell ref="K4:L4"/>
    <mergeCell ref="A27:F27"/>
  </mergeCells>
  <phoneticPr fontId="67" type="noConversion"/>
  <conditionalFormatting sqref="M5:R6">
    <cfRule type="expression" dxfId="29" priority="1" stopIfTrue="1">
      <formula>$N$8=""</formula>
    </cfRule>
  </conditionalFormatting>
  <dataValidations count="1">
    <dataValidation showInputMessage="1" showErrorMessage="1" sqref="P5" xr:uid="{00000000-0002-0000-0B00-000000000000}"/>
  </dataValidations>
  <hyperlinks>
    <hyperlink ref="A1:L1" location="'3-2交易性金融资产汇总 '!A1" display="=&quot;交易性金融资产—债券投资评估&quot;&amp;表头信息!E35" xr:uid="{00000000-0004-0000-0B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7694" r:id="rId4" name="Check Box 126">
              <controlPr defaultSize="0" autoPict="0" macro="[0]!复选框126_Click">
                <anchor moveWithCells="1">
                  <from>
                    <xdr:col>12</xdr:col>
                    <xdr:colOff>123825</xdr:colOff>
                    <xdr:row>0</xdr:row>
                    <xdr:rowOff>57150</xdr:rowOff>
                  </from>
                  <to>
                    <xdr:col>13</xdr:col>
                    <xdr:colOff>628650</xdr:colOff>
                    <xdr:row>2</xdr:row>
                    <xdr:rowOff>104775</xdr:rowOff>
                  </to>
                </anchor>
              </controlPr>
            </control>
          </mc:Choice>
        </mc:AlternateContent>
      </controls>
    </mc:Choice>
  </mc:AlternateContent>
</worksheet>
</file>

<file path=xl/worksheets/sheet1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dimension ref="A1"/>
  <sheetViews>
    <sheetView view="pageBreakPreview" zoomScale="85" zoomScaleNormal="100" workbookViewId="0">
      <pane xSplit="1" ySplit="6" topLeftCell="B7" activePane="bottomRight" state="frozen"/>
      <selection pane="topRight"/>
      <selection pane="bottomLeft"/>
      <selection pane="bottomRight" activeCell="O7" sqref="O7"/>
    </sheetView>
  </sheetViews>
  <sheetFormatPr defaultColWidth="9" defaultRowHeight="15.75" customHeight="1"/>
  <cols>
    <col min="1" max="1" width="5" customWidth="1"/>
    <col min="2" max="2" width="12.875" customWidth="1"/>
    <col min="3" max="3" width="10.125" customWidth="1"/>
    <col min="4" max="4" width="4.875" customWidth="1"/>
    <col min="5" max="5" width="10.875" customWidth="1"/>
    <col min="6" max="11" width="10.125" customWidth="1"/>
    <col min="12" max="12" width="6.75" customWidth="1"/>
    <col min="13" max="13" width="6.875" customWidth="1"/>
    <col min="14" max="14" width="11.125" customWidth="1"/>
  </cols>
  <sheetData>
    <row r="1" ht="30" customHeight="1"/>
  </sheetData>
  <protectedRanges>
    <protectedRange sqref="A7:G26 I7:J26 N7:N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1899" r:id="rId4" name="Option Button 11">
              <controlPr defaultSize="0" autoPict="0" macro="[0]!在库周转材料2_选项按钮11_Click">
                <anchor moveWithCells="1">
                  <from>
                    <xdr:col>14</xdr:col>
                    <xdr:colOff>85725</xdr:colOff>
                    <xdr:row>0</xdr:row>
                    <xdr:rowOff>76200</xdr:rowOff>
                  </from>
                  <to>
                    <xdr:col>16</xdr:col>
                    <xdr:colOff>57150</xdr:colOff>
                    <xdr:row>1</xdr:row>
                    <xdr:rowOff>123825</xdr:rowOff>
                  </to>
                </anchor>
              </controlPr>
            </control>
          </mc:Choice>
        </mc:AlternateContent>
      </controls>
    </mc:Choice>
  </mc:AlternateContent>
</worksheet>
</file>

<file path=xl/worksheets/sheet1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dimension ref="A1"/>
  <sheetViews>
    <sheetView view="pageBreakPreview" zoomScale="85" zoomScaleNormal="100" workbookViewId="0">
      <pane xSplit="1" ySplit="6" topLeftCell="B7" activePane="bottomRight" state="frozen"/>
      <selection pane="topRight"/>
      <selection pane="bottomLeft"/>
      <selection pane="bottomRight" activeCell="O6" sqref="O6"/>
    </sheetView>
  </sheetViews>
  <sheetFormatPr defaultColWidth="9" defaultRowHeight="15.75" customHeight="1"/>
  <cols>
    <col min="1" max="1" width="5" customWidth="1"/>
    <col min="2" max="2" width="10.875" customWidth="1"/>
    <col min="3" max="3" width="11.5" customWidth="1"/>
    <col min="4" max="4" width="13.125" customWidth="1"/>
    <col min="5" max="5" width="4.875" customWidth="1"/>
    <col min="6" max="11" width="10.125" customWidth="1"/>
    <col min="12" max="12" width="6.625"/>
    <col min="13" max="13" width="7.875"/>
  </cols>
  <sheetData>
    <row r="1" ht="30" customHeight="1"/>
  </sheetData>
  <protectedRanges>
    <protectedRange sqref="A7:G26 I7:J26 N7:N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2923" r:id="rId4" name="Option Button 11">
              <controlPr defaultSize="0" autoPict="0" macro="[0]!委托加工物资2_选项按钮11_Click">
                <anchor moveWithCells="1">
                  <from>
                    <xdr:col>14</xdr:col>
                    <xdr:colOff>85725</xdr:colOff>
                    <xdr:row>0</xdr:row>
                    <xdr:rowOff>85725</xdr:rowOff>
                  </from>
                  <to>
                    <xdr:col>16</xdr:col>
                    <xdr:colOff>9525</xdr:colOff>
                    <xdr:row>1</xdr:row>
                    <xdr:rowOff>180975</xdr:rowOff>
                  </to>
                </anchor>
              </controlPr>
            </control>
          </mc:Choice>
        </mc:AlternateContent>
      </controls>
    </mc:Choice>
  </mc:AlternateContent>
</worksheet>
</file>

<file path=xl/worksheets/sheet1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dimension ref="D1"/>
  <sheetViews>
    <sheetView view="pageBreakPreview" zoomScale="85" zoomScaleNormal="100" workbookViewId="0">
      <pane xSplit="1" ySplit="6" topLeftCell="B10" activePane="bottomRight" state="frozen"/>
      <selection pane="topRight"/>
      <selection pane="bottomLeft"/>
      <selection pane="bottomRight" activeCell="O5" sqref="O5"/>
    </sheetView>
  </sheetViews>
  <sheetFormatPr defaultColWidth="9" defaultRowHeight="15.75" customHeight="1" outlineLevelCol="1"/>
  <cols>
    <col min="1" max="1" width="4.25" customWidth="1"/>
    <col min="2" max="2" width="20.875" customWidth="1"/>
    <col min="3" max="3" width="13.625" customWidth="1"/>
    <col min="4" max="4" width="13.625" customWidth="1" outlineLevel="1"/>
    <col min="5" max="5" width="4.75" customWidth="1"/>
    <col min="6" max="6" width="8" customWidth="1"/>
    <col min="7" max="7" width="8.75" customWidth="1"/>
    <col min="8" max="8" width="11.875" customWidth="1"/>
    <col min="9" max="9" width="9.125"/>
    <col min="10" max="10" width="8.75" customWidth="1"/>
    <col min="11" max="11" width="12.375" customWidth="1"/>
    <col min="12" max="12" width="8.75" customWidth="1"/>
    <col min="13" max="13" width="7.875" customWidth="1"/>
    <col min="14" max="14" width="6.875" customWidth="1"/>
  </cols>
  <sheetData>
    <row r="1" ht="30" customHeight="1"/>
  </sheetData>
  <protectedRanges>
    <protectedRange sqref="N7:N28 A7:G28 I7:J28 A29:E29" name="区域1"/>
  </protectedRanges>
  <phoneticPr fontId="67" type="noConversion"/>
  <printOptions horizontalCentered="1"/>
  <pageMargins left="0.35433070866141703" right="0.35433070866141703" top="0.78740157480314998" bottom="0.59055118110236204" header="0.59055118110236204" footer="0.39370078740157499"/>
  <pageSetup paperSize="9" scale="94"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3948" r:id="rId4" name="Option Button 12">
              <controlPr defaultSize="0" autoPict="0" macro="[0]!产成品库存商品2_选项按钮12_Click">
                <anchor moveWithCells="1">
                  <from>
                    <xdr:col>14</xdr:col>
                    <xdr:colOff>76200</xdr:colOff>
                    <xdr:row>0</xdr:row>
                    <xdr:rowOff>57150</xdr:rowOff>
                  </from>
                  <to>
                    <xdr:col>16</xdr:col>
                    <xdr:colOff>47625</xdr:colOff>
                    <xdr:row>1</xdr:row>
                    <xdr:rowOff>123825</xdr:rowOff>
                  </to>
                </anchor>
              </controlPr>
            </control>
          </mc:Choice>
        </mc:AlternateContent>
      </controls>
    </mc:Choice>
  </mc:AlternateContent>
</worksheet>
</file>

<file path=xl/worksheets/sheet1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dimension ref="A1"/>
  <sheetViews>
    <sheetView view="pageBreakPreview" zoomScaleNormal="100" workbookViewId="0">
      <pane xSplit="1" ySplit="6" topLeftCell="B7" activePane="bottomRight" state="frozen"/>
      <selection pane="topRight"/>
      <selection pane="bottomLeft"/>
      <selection pane="bottomRight" activeCell="M4" sqref="M4"/>
    </sheetView>
  </sheetViews>
  <sheetFormatPr defaultColWidth="9" defaultRowHeight="15.75" customHeight="1"/>
  <cols>
    <col min="1" max="1" width="5.5" customWidth="1"/>
    <col min="2" max="2" width="27.125" customWidth="1"/>
    <col min="3" max="5" width="9.75" customWidth="1"/>
    <col min="6" max="6" width="16" customWidth="1"/>
    <col min="7" max="11" width="11.875" customWidth="1"/>
    <col min="12" max="12" width="13.25" customWidth="1"/>
  </cols>
  <sheetData>
    <row r="1" ht="30" customHeight="1"/>
  </sheetData>
  <protectedRanges>
    <protectedRange sqref="B8:Q17" name="区域1_1"/>
    <protectedRange sqref="A7:I26 L7:L26" name="区域1"/>
  </protectedRanges>
  <phoneticPr fontId="67" type="noConversion"/>
  <printOptions horizontalCentered="1"/>
  <pageMargins left="0.35433070866141703" right="0.35433070866141703" top="0.78740157480314998" bottom="0.59055118110236204" header="0.59055118110236204" footer="0.39370078740157499"/>
  <pageSetup paperSize="9" scale="66"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4982" r:id="rId4" name="Option Button 22">
              <controlPr defaultSize="0" autoPict="0" macro="[0]!选项按钮22_Click">
                <anchor moveWithCells="1">
                  <from>
                    <xdr:col>12</xdr:col>
                    <xdr:colOff>95250</xdr:colOff>
                    <xdr:row>0</xdr:row>
                    <xdr:rowOff>47625</xdr:rowOff>
                  </from>
                  <to>
                    <xdr:col>13</xdr:col>
                    <xdr:colOff>390525</xdr:colOff>
                    <xdr:row>1</xdr:row>
                    <xdr:rowOff>57150</xdr:rowOff>
                  </to>
                </anchor>
              </controlPr>
            </control>
          </mc:Choice>
        </mc:AlternateContent>
      </controls>
    </mc:Choice>
  </mc:AlternateContent>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dimension ref="A1"/>
  <sheetViews>
    <sheetView view="pageBreakPreview" zoomScale="85" zoomScaleNormal="100" workbookViewId="0">
      <pane xSplit="1" ySplit="6" topLeftCell="B7" activePane="bottomRight" state="frozen"/>
      <selection pane="topRight"/>
      <selection pane="bottomLeft"/>
      <selection pane="bottomRight" activeCell="P6" sqref="P6"/>
    </sheetView>
  </sheetViews>
  <sheetFormatPr defaultColWidth="9" defaultRowHeight="15.75" customHeight="1"/>
  <cols>
    <col min="1" max="1" width="4.75" customWidth="1"/>
    <col min="2" max="2" width="10.625" customWidth="1"/>
    <col min="3" max="3" width="7.25" customWidth="1"/>
    <col min="4" max="4" width="12.375" customWidth="1"/>
    <col min="5" max="5" width="9.875" customWidth="1"/>
    <col min="6" max="6" width="5.125" customWidth="1"/>
    <col min="7" max="7" width="9.875" customWidth="1"/>
    <col min="8" max="8" width="6.5" customWidth="1"/>
    <col min="9" max="10" width="9.875" customWidth="1"/>
    <col min="11" max="11" width="7.625" customWidth="1"/>
    <col min="12" max="13" width="9.875" customWidth="1"/>
    <col min="14" max="14" width="8" customWidth="1"/>
    <col min="15" max="15" width="7.375" customWidth="1"/>
  </cols>
  <sheetData>
    <row r="1" ht="30" customHeight="1"/>
  </sheetData>
  <protectedRanges>
    <protectedRange sqref="A7:H26 J7:K26 O7:O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5996" r:id="rId4" name="Option Button 12">
              <controlPr defaultSize="0" autoPict="0" macro="[0]!发出商品2_选项按钮12_Click">
                <anchor moveWithCells="1">
                  <from>
                    <xdr:col>15</xdr:col>
                    <xdr:colOff>57150</xdr:colOff>
                    <xdr:row>0</xdr:row>
                    <xdr:rowOff>85725</xdr:rowOff>
                  </from>
                  <to>
                    <xdr:col>17</xdr:col>
                    <xdr:colOff>66675</xdr:colOff>
                    <xdr:row>1</xdr:row>
                    <xdr:rowOff>142875</xdr:rowOff>
                  </to>
                </anchor>
              </controlPr>
            </control>
          </mc:Choice>
        </mc:AlternateContent>
      </controls>
    </mc:Choice>
  </mc:AlternateContent>
</worksheet>
</file>

<file path=xl/worksheets/sheet1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C00-000000000000}">
  <dimension ref="A1"/>
  <sheetViews>
    <sheetView view="pageBreakPreview" zoomScaleNormal="100" workbookViewId="0">
      <pane xSplit="1" ySplit="6" topLeftCell="B7" activePane="bottomRight" state="frozen"/>
      <selection pane="topRight"/>
      <selection pane="bottomLeft"/>
      <selection pane="bottomRight" activeCell="Q4" sqref="Q4"/>
    </sheetView>
  </sheetViews>
  <sheetFormatPr defaultColWidth="9" defaultRowHeight="15.75" customHeight="1"/>
  <cols>
    <col min="1" max="1" width="4.625" customWidth="1"/>
    <col min="2" max="2" width="11.875" customWidth="1"/>
    <col min="3" max="3" width="8.75" customWidth="1"/>
    <col min="4" max="4" width="7.875" customWidth="1"/>
    <col min="5" max="5" width="5.25" customWidth="1"/>
    <col min="6" max="6" width="5" customWidth="1"/>
    <col min="7" max="7" width="6.5" customWidth="1"/>
    <col min="8" max="14" width="9.875" customWidth="1"/>
    <col min="15" max="15" width="7.5" customWidth="1"/>
    <col min="16" max="16" width="8.25" customWidth="1"/>
  </cols>
  <sheetData>
    <row r="1" ht="30" customHeight="1"/>
  </sheetData>
  <protectedRanges>
    <protectedRange sqref="A7:L26 P7:P26" name="区域1"/>
  </protectedRanges>
  <phoneticPr fontId="67" type="noConversion"/>
  <printOptions horizontalCentered="1"/>
  <pageMargins left="0.35433070866141703" right="0.35433070866141703" top="0.78740157480314998" bottom="0.59055118110236204" header="0.59055118110236204" footer="0.39370078740157499"/>
  <pageSetup paperSize="9" scale="97"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7020" r:id="rId4" name="Option Button 12">
              <controlPr defaultSize="0" autoPict="0" macro="[0]!在用周转材料2_选项按钮12_Click">
                <anchor moveWithCells="1">
                  <from>
                    <xdr:col>16</xdr:col>
                    <xdr:colOff>104775</xdr:colOff>
                    <xdr:row>0</xdr:row>
                    <xdr:rowOff>85725</xdr:rowOff>
                  </from>
                  <to>
                    <xdr:col>17</xdr:col>
                    <xdr:colOff>495300</xdr:colOff>
                    <xdr:row>1</xdr:row>
                    <xdr:rowOff>85725</xdr:rowOff>
                  </to>
                </anchor>
              </controlPr>
            </control>
          </mc:Choice>
        </mc:AlternateContent>
      </controls>
    </mc:Choice>
  </mc:AlternateContent>
</worksheet>
</file>

<file path=xl/worksheets/sheet1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D00-000000000000}">
  <dimension ref="A1"/>
  <sheetViews>
    <sheetView view="pageBreakPreview" zoomScaleNormal="100" workbookViewId="0">
      <pane xSplit="1" ySplit="6" topLeftCell="B7" activePane="bottomRight" state="frozen"/>
      <selection pane="topRight"/>
      <selection pane="bottomLeft"/>
      <selection pane="bottomRight" activeCell="Q3" sqref="Q3"/>
    </sheetView>
  </sheetViews>
  <sheetFormatPr defaultColWidth="9" defaultRowHeight="15.75" customHeight="1"/>
  <cols>
    <col min="1" max="1" width="4.625" customWidth="1"/>
    <col min="2" max="2" width="11.875" customWidth="1"/>
    <col min="3" max="3" width="8.75" customWidth="1"/>
    <col min="4" max="4" width="7.875" customWidth="1"/>
    <col min="5" max="5" width="5.25" customWidth="1"/>
    <col min="6" max="6" width="5" customWidth="1"/>
    <col min="7" max="7" width="6.5" customWidth="1"/>
    <col min="8" max="14" width="9.875" customWidth="1"/>
    <col min="15" max="15" width="7.5" customWidth="1"/>
    <col min="16" max="16" width="8.25" customWidth="1"/>
  </cols>
  <sheetData>
    <row r="1" ht="30" customHeight="1"/>
  </sheetData>
  <protectedRanges>
    <protectedRange sqref="A7:L26 P7:P26" name="区域1"/>
  </protectedRanges>
  <phoneticPr fontId="67" type="noConversion"/>
  <printOptions horizontalCentered="1"/>
  <pageMargins left="0.35433070866141703" right="0.35433070866141703" top="0.78740157480314998" bottom="0.59055118110236204" header="0.59055118110236204" footer="0.39370078740157499"/>
  <pageSetup paperSize="9" scale="97"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8044" r:id="rId4" name="Option Button 12">
              <controlPr defaultSize="0" autoPict="0" macro="[0]!低值易耗品2_选项按钮12_Click">
                <anchor moveWithCells="1">
                  <from>
                    <xdr:col>16</xdr:col>
                    <xdr:colOff>57150</xdr:colOff>
                    <xdr:row>0</xdr:row>
                    <xdr:rowOff>66675</xdr:rowOff>
                  </from>
                  <to>
                    <xdr:col>17</xdr:col>
                    <xdr:colOff>628650</xdr:colOff>
                    <xdr:row>0</xdr:row>
                    <xdr:rowOff>371475</xdr:rowOff>
                  </to>
                </anchor>
              </controlPr>
            </control>
          </mc:Choice>
        </mc:AlternateContent>
      </controls>
    </mc:Choice>
  </mc:AlternateContent>
</worksheet>
</file>

<file path=xl/worksheets/sheet1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E00-000000000000}">
  <sheetPr>
    <pageSetUpPr fitToPage="1"/>
  </sheetPr>
  <dimension ref="D1:H1"/>
  <sheetViews>
    <sheetView view="pageBreakPreview" zoomScale="90" zoomScaleNormal="100" workbookViewId="0">
      <pane xSplit="1" ySplit="6" topLeftCell="B7" activePane="bottomRight" state="frozen"/>
      <selection pane="topRight"/>
      <selection pane="bottomLeft"/>
      <selection pane="bottomRight" activeCell="N5" sqref="N5"/>
    </sheetView>
  </sheetViews>
  <sheetFormatPr defaultColWidth="9" defaultRowHeight="15.75" customHeight="1" outlineLevelCol="1"/>
  <cols>
    <col min="1" max="1" width="5.875" customWidth="1"/>
    <col min="2" max="2" width="12.375" customWidth="1"/>
    <col min="3" max="3" width="8.5" customWidth="1"/>
    <col min="4" max="6" width="8.5" customWidth="1" outlineLevel="1"/>
    <col min="7" max="7" width="10.125" customWidth="1" outlineLevel="1"/>
    <col min="8" max="8" width="8.5" customWidth="1" outlineLevel="1"/>
    <col min="9" max="9" width="9.625" customWidth="1"/>
    <col min="10" max="20" width="9.875" customWidth="1"/>
    <col min="21" max="21" width="9.625" customWidth="1"/>
  </cols>
  <sheetData>
    <row r="1" ht="30" customHeight="1"/>
  </sheetData>
  <protectedRanges>
    <protectedRange sqref="C27:D27" name="区域1_1"/>
    <protectedRange sqref="U7:U28 B18:O26 A7:A26 P7:P28 B7:O7" name="区域1"/>
    <protectedRange sqref="B8:O17" name="区域1_1_1"/>
    <protectedRange sqref="A27:O29" name="区域1_2"/>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29079" r:id="rId4" name="Option Button 23">
              <controlPr defaultSize="0" autoPict="0" macro="[0]!选项按钮23_Click">
                <anchor moveWithCells="1">
                  <from>
                    <xdr:col>13</xdr:col>
                    <xdr:colOff>57150</xdr:colOff>
                    <xdr:row>0</xdr:row>
                    <xdr:rowOff>114300</xdr:rowOff>
                  </from>
                  <to>
                    <xdr:col>15</xdr:col>
                    <xdr:colOff>104775</xdr:colOff>
                    <xdr:row>2</xdr:row>
                    <xdr:rowOff>9525</xdr:rowOff>
                  </to>
                </anchor>
              </controlPr>
            </control>
          </mc:Choice>
        </mc:AlternateContent>
      </controls>
    </mc:Choice>
  </mc:AlternateContent>
</worksheet>
</file>

<file path=xl/worksheets/sheet1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F00-000000000000}">
  <dimension ref="A1"/>
  <sheetViews>
    <sheetView view="pageBreakPreview" zoomScale="86" zoomScaleNormal="100" workbookViewId="0">
      <pane xSplit="1" ySplit="6" topLeftCell="B7" activePane="bottomRight" state="frozen"/>
      <selection pane="topRight"/>
      <selection pane="bottomLeft"/>
      <selection pane="bottomRight" activeCell="N5" sqref="N5"/>
    </sheetView>
  </sheetViews>
  <sheetFormatPr defaultColWidth="9" defaultRowHeight="15.75" customHeight="1"/>
  <cols>
    <col min="1" max="1" width="4.375" customWidth="1"/>
    <col min="2" max="2" width="18.875" customWidth="1"/>
    <col min="3" max="6" width="9.25" customWidth="1"/>
    <col min="7" max="11" width="11" customWidth="1"/>
    <col min="12" max="12" width="15.625" customWidth="1"/>
  </cols>
  <sheetData>
    <row r="1" ht="30" customHeight="1"/>
  </sheetData>
  <protectedRanges>
    <protectedRange sqref="A7:I24 G26:I26 L7:L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0094" r:id="rId4" name="Option Button 14">
              <controlPr defaultSize="0" autoPict="0" macro="[0]!选项按钮14_Click">
                <anchor moveWithCells="1">
                  <from>
                    <xdr:col>12</xdr:col>
                    <xdr:colOff>352425</xdr:colOff>
                    <xdr:row>0</xdr:row>
                    <xdr:rowOff>47625</xdr:rowOff>
                  </from>
                  <to>
                    <xdr:col>14</xdr:col>
                    <xdr:colOff>495300</xdr:colOff>
                    <xdr:row>1</xdr:row>
                    <xdr:rowOff>95250</xdr:rowOff>
                  </to>
                </anchor>
              </controlPr>
            </control>
          </mc:Choice>
        </mc:AlternateContent>
      </controls>
    </mc:Choice>
  </mc:AlternateContent>
</worksheet>
</file>

<file path=xl/worksheets/sheet1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000-000000000000}">
  <dimension ref="A1"/>
  <sheetViews>
    <sheetView view="pageBreakPreview" zoomScale="85" zoomScaleNormal="100" workbookViewId="0">
      <pane xSplit="1" ySplit="6" topLeftCell="B7" activePane="bottomRight" state="frozen"/>
      <selection pane="topRight"/>
      <selection pane="bottomLeft"/>
      <selection pane="bottomRight" activeCell="K4" sqref="K4"/>
    </sheetView>
  </sheetViews>
  <sheetFormatPr defaultColWidth="9" defaultRowHeight="15.75" customHeight="1"/>
  <cols>
    <col min="1" max="1" width="5.75" customWidth="1"/>
    <col min="2" max="2" width="26.375" customWidth="1"/>
    <col min="3" max="3" width="9.5" customWidth="1"/>
    <col min="4" max="4" width="19.25" customWidth="1"/>
    <col min="5" max="8" width="13.375" customWidth="1"/>
    <col min="9" max="9" width="15.875" customWidth="1"/>
  </cols>
  <sheetData>
    <row r="1" ht="30" customHeight="1"/>
  </sheetData>
  <protectedRanges>
    <protectedRange sqref="A7:F26 I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1118" r:id="rId4" name="Option Button 14">
              <controlPr defaultSize="0" autoPict="0" macro="[0]!一年到期非流动资产2_选项按钮14_Click">
                <anchor moveWithCells="1">
                  <from>
                    <xdr:col>9</xdr:col>
                    <xdr:colOff>57150</xdr:colOff>
                    <xdr:row>0</xdr:row>
                    <xdr:rowOff>85725</xdr:rowOff>
                  </from>
                  <to>
                    <xdr:col>11</xdr:col>
                    <xdr:colOff>19050</xdr:colOff>
                    <xdr:row>1</xdr:row>
                    <xdr:rowOff>190500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P31"/>
  <sheetViews>
    <sheetView view="pageBreakPreview" zoomScale="85" zoomScaleNormal="100" workbookViewId="0">
      <pane xSplit="1" ySplit="6" topLeftCell="B13" activePane="bottomRight" state="frozen"/>
      <selection pane="topRight"/>
      <selection pane="bottomLeft"/>
      <selection pane="bottomRight" activeCell="J8" sqref="J8:L26"/>
    </sheetView>
  </sheetViews>
  <sheetFormatPr defaultColWidth="8.625" defaultRowHeight="15.75" customHeight="1"/>
  <cols>
    <col min="1" max="1" width="4.375" style="11" customWidth="1"/>
    <col min="2" max="2" width="13.875" style="11" customWidth="1"/>
    <col min="3" max="3" width="10.875" style="11" customWidth="1"/>
    <col min="4" max="6" width="8.375" style="11" customWidth="1"/>
    <col min="7" max="12" width="11.125" style="11" customWidth="1"/>
    <col min="13" max="13" width="10.375" style="11" customWidth="1"/>
    <col min="14" max="32" width="9" style="11"/>
    <col min="33" max="16384" width="8.625" style="11"/>
  </cols>
  <sheetData>
    <row r="1" spans="1:16" s="7" customFormat="1" ht="30" customHeight="1">
      <c r="A1" s="415" t="str">
        <f>"交易性金融资产—基金投资评估"&amp;表头信息!E35</f>
        <v>交易性金融资产—基金投资评估明细表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362</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363</v>
      </c>
      <c r="C5" s="455" t="s">
        <v>364</v>
      </c>
      <c r="D5" s="455" t="s">
        <v>365</v>
      </c>
      <c r="E5" s="455" t="s">
        <v>340</v>
      </c>
      <c r="F5" s="455" t="s">
        <v>366</v>
      </c>
      <c r="G5" s="455" t="s">
        <v>354</v>
      </c>
      <c r="H5" s="455" t="s">
        <v>238</v>
      </c>
      <c r="I5" s="455" t="s">
        <v>367</v>
      </c>
      <c r="J5" s="455" t="s">
        <v>239</v>
      </c>
      <c r="K5" s="455" t="s">
        <v>240</v>
      </c>
      <c r="L5" s="455" t="s">
        <v>241</v>
      </c>
      <c r="M5" s="455" t="s">
        <v>8</v>
      </c>
      <c r="N5" s="68" t="s">
        <v>297</v>
      </c>
      <c r="O5" s="68" t="s">
        <v>344</v>
      </c>
      <c r="P5" s="68" t="s">
        <v>345</v>
      </c>
    </row>
    <row r="6" spans="1:16" s="8" customFormat="1" ht="15.75" customHeight="1">
      <c r="A6" s="456"/>
      <c r="B6" s="456"/>
      <c r="C6" s="456"/>
      <c r="D6" s="456"/>
      <c r="E6" s="456"/>
      <c r="F6" s="456"/>
      <c r="G6" s="456"/>
      <c r="H6" s="456"/>
      <c r="I6" s="456"/>
      <c r="J6" s="456"/>
      <c r="K6" s="456"/>
      <c r="L6" s="456" t="s">
        <v>314</v>
      </c>
      <c r="M6" s="456"/>
      <c r="N6" s="68" t="s">
        <v>368</v>
      </c>
      <c r="O6" s="68" t="s">
        <v>347</v>
      </c>
      <c r="P6" s="68" t="s">
        <v>348</v>
      </c>
    </row>
    <row r="7" spans="1:16" s="9" customFormat="1" ht="15.75" customHeight="1">
      <c r="A7" s="17">
        <v>1</v>
      </c>
      <c r="B7" s="18"/>
      <c r="C7" s="17"/>
      <c r="D7" s="57"/>
      <c r="E7" s="75"/>
      <c r="F7" s="76"/>
      <c r="G7" s="58"/>
      <c r="H7" s="20"/>
      <c r="I7" s="20"/>
      <c r="J7" s="20"/>
      <c r="K7" s="39">
        <f>J7-H7</f>
        <v>0</v>
      </c>
      <c r="L7" s="39">
        <f>IF(H7=0,0,K7/ABS(H7))*100</f>
        <v>0</v>
      </c>
      <c r="M7" s="21"/>
    </row>
    <row r="8" spans="1:16" s="9" customFormat="1" ht="15.75" customHeight="1">
      <c r="A8" s="17">
        <v>2</v>
      </c>
      <c r="B8" s="18"/>
      <c r="C8" s="17"/>
      <c r="D8" s="57"/>
      <c r="E8" s="75"/>
      <c r="F8" s="75"/>
      <c r="G8" s="58"/>
      <c r="H8" s="20"/>
      <c r="I8" s="20"/>
      <c r="J8" s="20"/>
      <c r="K8" s="39"/>
      <c r="L8" s="39"/>
      <c r="M8" s="21"/>
    </row>
    <row r="9" spans="1:16" s="9" customFormat="1" ht="15.75" customHeight="1">
      <c r="A9" s="17">
        <v>3</v>
      </c>
      <c r="B9" s="18"/>
      <c r="C9" s="17"/>
      <c r="D9" s="57"/>
      <c r="E9" s="75"/>
      <c r="F9" s="75"/>
      <c r="G9" s="58"/>
      <c r="H9" s="20"/>
      <c r="I9" s="20"/>
      <c r="J9" s="20"/>
      <c r="K9" s="39"/>
      <c r="L9" s="39"/>
      <c r="M9" s="21"/>
    </row>
    <row r="10" spans="1:16" s="9" customFormat="1" ht="15.75" customHeight="1">
      <c r="A10" s="17">
        <v>4</v>
      </c>
      <c r="B10" s="18"/>
      <c r="C10" s="17"/>
      <c r="D10" s="57"/>
      <c r="E10" s="75"/>
      <c r="F10" s="75"/>
      <c r="G10" s="58"/>
      <c r="H10" s="20"/>
      <c r="I10" s="20"/>
      <c r="J10" s="20"/>
      <c r="K10" s="39"/>
      <c r="L10" s="39"/>
      <c r="M10" s="21"/>
    </row>
    <row r="11" spans="1:16" s="9" customFormat="1" ht="15.75" customHeight="1">
      <c r="A11" s="17">
        <v>5</v>
      </c>
      <c r="B11" s="18"/>
      <c r="C11" s="17"/>
      <c r="D11" s="57"/>
      <c r="E11" s="75"/>
      <c r="F11" s="75"/>
      <c r="G11" s="58"/>
      <c r="H11" s="20"/>
      <c r="I11" s="20"/>
      <c r="J11" s="20"/>
      <c r="K11" s="39"/>
      <c r="L11" s="39"/>
      <c r="M11" s="21"/>
    </row>
    <row r="12" spans="1:16" s="9" customFormat="1" ht="15.75" customHeight="1">
      <c r="A12" s="17">
        <v>6</v>
      </c>
      <c r="B12" s="18"/>
      <c r="C12" s="17"/>
      <c r="D12" s="57"/>
      <c r="E12" s="75"/>
      <c r="F12" s="75"/>
      <c r="G12" s="58"/>
      <c r="H12" s="20"/>
      <c r="I12" s="20"/>
      <c r="J12" s="20"/>
      <c r="K12" s="39"/>
      <c r="L12" s="39"/>
      <c r="M12" s="21"/>
    </row>
    <row r="13" spans="1:16" s="9" customFormat="1" ht="15.75" customHeight="1">
      <c r="A13" s="17">
        <v>7</v>
      </c>
      <c r="B13" s="18"/>
      <c r="C13" s="17"/>
      <c r="D13" s="57"/>
      <c r="E13" s="75"/>
      <c r="F13" s="75"/>
      <c r="G13" s="58"/>
      <c r="H13" s="20"/>
      <c r="I13" s="20"/>
      <c r="J13" s="20"/>
      <c r="K13" s="39"/>
      <c r="L13" s="39"/>
      <c r="M13" s="21"/>
    </row>
    <row r="14" spans="1:16" s="9" customFormat="1" ht="15.75" customHeight="1">
      <c r="A14" s="17">
        <v>8</v>
      </c>
      <c r="B14" s="18"/>
      <c r="C14" s="17"/>
      <c r="D14" s="57"/>
      <c r="E14" s="75"/>
      <c r="F14" s="75"/>
      <c r="G14" s="58"/>
      <c r="H14" s="20"/>
      <c r="I14" s="20"/>
      <c r="J14" s="20"/>
      <c r="K14" s="39"/>
      <c r="L14" s="39"/>
      <c r="M14" s="21"/>
    </row>
    <row r="15" spans="1:16" s="9" customFormat="1" ht="15.75" customHeight="1">
      <c r="A15" s="17">
        <v>9</v>
      </c>
      <c r="B15" s="18"/>
      <c r="C15" s="17"/>
      <c r="D15" s="57"/>
      <c r="E15" s="75"/>
      <c r="F15" s="75"/>
      <c r="G15" s="58"/>
      <c r="H15" s="20"/>
      <c r="I15" s="20"/>
      <c r="J15" s="20"/>
      <c r="K15" s="39"/>
      <c r="L15" s="39"/>
      <c r="M15" s="21"/>
    </row>
    <row r="16" spans="1:16" s="9" customFormat="1" ht="15.75" customHeight="1">
      <c r="A16" s="17">
        <v>10</v>
      </c>
      <c r="B16" s="18"/>
      <c r="C16" s="17"/>
      <c r="D16" s="57"/>
      <c r="E16" s="75"/>
      <c r="F16" s="75"/>
      <c r="G16" s="58"/>
      <c r="H16" s="20"/>
      <c r="I16" s="20"/>
      <c r="J16" s="20"/>
      <c r="K16" s="39"/>
      <c r="L16" s="39"/>
      <c r="M16" s="21"/>
    </row>
    <row r="17" spans="1:13" s="9" customFormat="1" ht="15.75" customHeight="1">
      <c r="A17" s="17">
        <v>11</v>
      </c>
      <c r="B17" s="18"/>
      <c r="C17" s="17"/>
      <c r="D17" s="57"/>
      <c r="E17" s="75"/>
      <c r="F17" s="75"/>
      <c r="G17" s="58"/>
      <c r="H17" s="20"/>
      <c r="I17" s="20"/>
      <c r="J17" s="20"/>
      <c r="K17" s="39"/>
      <c r="L17" s="39"/>
      <c r="M17" s="21"/>
    </row>
    <row r="18" spans="1:13" s="9" customFormat="1" ht="15.75" customHeight="1">
      <c r="A18" s="17">
        <v>12</v>
      </c>
      <c r="B18" s="18"/>
      <c r="C18" s="17"/>
      <c r="D18" s="57"/>
      <c r="E18" s="75"/>
      <c r="F18" s="75"/>
      <c r="G18" s="58"/>
      <c r="H18" s="20"/>
      <c r="I18" s="20"/>
      <c r="J18" s="20"/>
      <c r="K18" s="39"/>
      <c r="L18" s="39"/>
      <c r="M18" s="21"/>
    </row>
    <row r="19" spans="1:13" s="9" customFormat="1" ht="15.75" customHeight="1">
      <c r="A19" s="17">
        <v>13</v>
      </c>
      <c r="B19" s="18"/>
      <c r="C19" s="17"/>
      <c r="D19" s="57"/>
      <c r="E19" s="75"/>
      <c r="F19" s="75"/>
      <c r="G19" s="58"/>
      <c r="H19" s="20"/>
      <c r="I19" s="20"/>
      <c r="J19" s="20"/>
      <c r="K19" s="39"/>
      <c r="L19" s="39"/>
      <c r="M19" s="21"/>
    </row>
    <row r="20" spans="1:13" s="9" customFormat="1" ht="15.75" customHeight="1">
      <c r="A20" s="17">
        <v>14</v>
      </c>
      <c r="B20" s="18"/>
      <c r="C20" s="17"/>
      <c r="D20" s="57"/>
      <c r="E20" s="75"/>
      <c r="F20" s="75"/>
      <c r="G20" s="58"/>
      <c r="H20" s="20"/>
      <c r="I20" s="20"/>
      <c r="J20" s="20"/>
      <c r="K20" s="39"/>
      <c r="L20" s="39"/>
      <c r="M20" s="21"/>
    </row>
    <row r="21" spans="1:13" s="9" customFormat="1" ht="15.75" customHeight="1">
      <c r="A21" s="17">
        <v>15</v>
      </c>
      <c r="B21" s="18"/>
      <c r="C21" s="17"/>
      <c r="D21" s="57"/>
      <c r="E21" s="75"/>
      <c r="F21" s="75"/>
      <c r="G21" s="58"/>
      <c r="H21" s="20"/>
      <c r="I21" s="20"/>
      <c r="J21" s="20"/>
      <c r="K21" s="39"/>
      <c r="L21" s="39"/>
      <c r="M21" s="21"/>
    </row>
    <row r="22" spans="1:13" s="9" customFormat="1" ht="15.75" customHeight="1">
      <c r="A22" s="17">
        <v>16</v>
      </c>
      <c r="B22" s="18"/>
      <c r="C22" s="17"/>
      <c r="D22" s="57"/>
      <c r="E22" s="75"/>
      <c r="F22" s="75"/>
      <c r="G22" s="58"/>
      <c r="H22" s="20"/>
      <c r="I22" s="20"/>
      <c r="J22" s="20"/>
      <c r="K22" s="39"/>
      <c r="L22" s="39"/>
      <c r="M22" s="21"/>
    </row>
    <row r="23" spans="1:13" s="9" customFormat="1" ht="15.75" customHeight="1">
      <c r="A23" s="17">
        <v>17</v>
      </c>
      <c r="B23" s="18"/>
      <c r="C23" s="17"/>
      <c r="D23" s="57"/>
      <c r="E23" s="75"/>
      <c r="F23" s="75"/>
      <c r="G23" s="58"/>
      <c r="H23" s="20"/>
      <c r="I23" s="20"/>
      <c r="J23" s="20"/>
      <c r="K23" s="39"/>
      <c r="L23" s="39"/>
      <c r="M23" s="21"/>
    </row>
    <row r="24" spans="1:13" s="9" customFormat="1" ht="15.75" customHeight="1">
      <c r="A24" s="17">
        <v>18</v>
      </c>
      <c r="B24" s="18"/>
      <c r="C24" s="17"/>
      <c r="D24" s="57"/>
      <c r="E24" s="75"/>
      <c r="F24" s="75"/>
      <c r="G24" s="58"/>
      <c r="H24" s="20"/>
      <c r="I24" s="20"/>
      <c r="J24" s="20"/>
      <c r="K24" s="39"/>
      <c r="L24" s="39"/>
      <c r="M24" s="21"/>
    </row>
    <row r="25" spans="1:13" s="9" customFormat="1" ht="15.75" customHeight="1">
      <c r="A25" s="17">
        <v>19</v>
      </c>
      <c r="B25" s="18"/>
      <c r="C25" s="17"/>
      <c r="D25" s="57"/>
      <c r="E25" s="75"/>
      <c r="F25" s="75"/>
      <c r="G25" s="58"/>
      <c r="H25" s="20"/>
      <c r="I25" s="20"/>
      <c r="J25" s="20"/>
      <c r="K25" s="39"/>
      <c r="L25" s="39"/>
      <c r="M25" s="21"/>
    </row>
    <row r="26" spans="1:13" s="9" customFormat="1" ht="15.75" customHeight="1">
      <c r="A26" s="17">
        <v>20</v>
      </c>
      <c r="B26" s="18"/>
      <c r="C26" s="17"/>
      <c r="D26" s="57"/>
      <c r="E26" s="75"/>
      <c r="F26" s="75"/>
      <c r="G26" s="58"/>
      <c r="H26" s="20"/>
      <c r="I26" s="20"/>
      <c r="J26" s="20"/>
      <c r="K26" s="39"/>
      <c r="L26" s="39"/>
      <c r="M26" s="21"/>
    </row>
    <row r="27" spans="1:13" s="9" customFormat="1" ht="15.75" customHeight="1">
      <c r="A27" s="433" t="s">
        <v>349</v>
      </c>
      <c r="B27" s="452"/>
      <c r="C27" s="452"/>
      <c r="D27" s="452"/>
      <c r="E27" s="434"/>
      <c r="F27" s="22"/>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D28" s="418"/>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27"/>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31"/>
      <c r="F30" s="31"/>
      <c r="G30" s="31"/>
      <c r="I30" s="31"/>
      <c r="J30" s="31"/>
      <c r="K30" s="31"/>
    </row>
    <row r="31" spans="1:13" ht="15.75" customHeight="1">
      <c r="D31" s="56"/>
      <c r="E31" s="56"/>
      <c r="F31" s="56"/>
      <c r="G31" s="56"/>
    </row>
  </sheetData>
  <protectedRanges>
    <protectedRange sqref="M7:M26 A7:J26" name="区域1"/>
  </protectedRanges>
  <mergeCells count="21">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E27"/>
  </mergeCells>
  <phoneticPr fontId="67" type="noConversion"/>
  <conditionalFormatting sqref="N5:P6">
    <cfRule type="expression" dxfId="28" priority="1" stopIfTrue="1">
      <formula>$P$8=""</formula>
    </cfRule>
  </conditionalFormatting>
  <hyperlinks>
    <hyperlink ref="A1:M1" location="'3-2交易性金融资产汇总 '!A1" display="=&quot;交易性金融资产—基金投资评估&quot;&amp;表头信息!E35" xr:uid="{00000000-0004-0000-0C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38718" r:id="rId4" name="Check Box 126">
              <controlPr defaultSize="0" autoPict="0" macro="[0]!交易性基金_复选框126_Click">
                <anchor moveWithCells="1">
                  <from>
                    <xdr:col>13</xdr:col>
                    <xdr:colOff>200025</xdr:colOff>
                    <xdr:row>0</xdr:row>
                    <xdr:rowOff>85725</xdr:rowOff>
                  </from>
                  <to>
                    <xdr:col>15</xdr:col>
                    <xdr:colOff>257175</xdr:colOff>
                    <xdr:row>1</xdr:row>
                    <xdr:rowOff>133350</xdr:rowOff>
                  </to>
                </anchor>
              </controlPr>
            </control>
          </mc:Choice>
        </mc:AlternateContent>
      </controls>
    </mc:Choice>
  </mc:AlternateContent>
</worksheet>
</file>

<file path=xl/worksheets/sheet1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100-000000000000}">
  <dimension ref="A1"/>
  <sheetViews>
    <sheetView view="pageBreakPreview" zoomScale="90" zoomScaleNormal="100" workbookViewId="0">
      <pane xSplit="1" ySplit="6" topLeftCell="B7" activePane="bottomRight" state="frozen"/>
      <selection pane="topRight"/>
      <selection pane="bottomLeft"/>
      <selection pane="bottomRight" activeCell="L3" sqref="L3"/>
    </sheetView>
  </sheetViews>
  <sheetFormatPr defaultColWidth="9" defaultRowHeight="15.75" customHeight="1"/>
  <cols>
    <col min="1" max="1" width="5.5" customWidth="1"/>
    <col min="2" max="2" width="27.125" customWidth="1"/>
    <col min="3" max="3" width="9.75" customWidth="1"/>
    <col min="4" max="4" width="16" customWidth="1"/>
    <col min="5" max="9" width="11.875" customWidth="1"/>
    <col min="10" max="10" width="13.25" customWidth="1"/>
  </cols>
  <sheetData>
    <row r="1" ht="30" customHeight="1"/>
  </sheetData>
  <protectedRanges>
    <protectedRange sqref="A7:G26 J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2142" r:id="rId4" name="Option Button 14">
              <controlPr defaultSize="0" autoPict="0" macro="[0]!其他流动资产2_选项按钮14_Click">
                <anchor moveWithCells="1">
                  <from>
                    <xdr:col>10</xdr:col>
                    <xdr:colOff>66675</xdr:colOff>
                    <xdr:row>0</xdr:row>
                    <xdr:rowOff>85725</xdr:rowOff>
                  </from>
                  <to>
                    <xdr:col>11</xdr:col>
                    <xdr:colOff>666750</xdr:colOff>
                    <xdr:row>1</xdr:row>
                    <xdr:rowOff>66675</xdr:rowOff>
                  </to>
                </anchor>
              </controlPr>
            </control>
          </mc:Choice>
        </mc:AlternateContent>
      </controls>
    </mc:Choice>
  </mc:AlternateContent>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200-000000000000}">
  <dimension ref="A1"/>
  <sheetViews>
    <sheetView view="pageBreakPreview" zoomScale="90" zoomScaleNormal="100" workbookViewId="0">
      <pane xSplit="1" ySplit="6" topLeftCell="B7" activePane="bottomRight" state="frozen"/>
      <selection pane="topRight"/>
      <selection pane="bottomLeft"/>
      <selection pane="bottomRight" activeCell="M4" sqref="M4"/>
    </sheetView>
  </sheetViews>
  <sheetFormatPr defaultColWidth="9" defaultRowHeight="15.75" customHeight="1"/>
  <cols>
    <col min="1" max="1" width="4.375" customWidth="1"/>
    <col min="2" max="2" width="18.875" customWidth="1"/>
    <col min="3" max="6" width="9.25" customWidth="1"/>
    <col min="7" max="11" width="11" customWidth="1"/>
    <col min="12" max="12" width="15.625" customWidth="1"/>
  </cols>
  <sheetData>
    <row r="1" ht="30" customHeight="1"/>
  </sheetData>
  <protectedRanges>
    <protectedRange sqref="A7:I24 G26:I26 L7:L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4190" r:id="rId4" name="Option Button 14">
              <controlPr defaultSize="0" autoPict="0" macro="[0]!债权投资2_选项按钮14_Click">
                <anchor moveWithCells="1">
                  <from>
                    <xdr:col>12</xdr:col>
                    <xdr:colOff>95250</xdr:colOff>
                    <xdr:row>0</xdr:row>
                    <xdr:rowOff>95250</xdr:rowOff>
                  </from>
                  <to>
                    <xdr:col>14</xdr:col>
                    <xdr:colOff>66675</xdr:colOff>
                    <xdr:row>1</xdr:row>
                    <xdr:rowOff>104775</xdr:rowOff>
                  </to>
                </anchor>
              </controlPr>
            </control>
          </mc:Choice>
        </mc:AlternateContent>
      </controls>
    </mc:Choice>
  </mc:AlternateContent>
</worksheet>
</file>

<file path=xl/worksheets/sheet1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300-000000000000}">
  <sheetPr>
    <tabColor rgb="FFFFFF00"/>
  </sheetPr>
  <dimension ref="A1"/>
  <sheetViews>
    <sheetView view="pageBreakPreview" zoomScale="85" zoomScaleNormal="100" workbookViewId="0">
      <pane xSplit="1" ySplit="6" topLeftCell="B7" activePane="bottomRight" state="frozen"/>
      <selection pane="topRight"/>
      <selection pane="bottomLeft"/>
      <selection pane="bottomRight" activeCell="N5" sqref="N5"/>
    </sheetView>
  </sheetViews>
  <sheetFormatPr defaultColWidth="9" defaultRowHeight="15.75" customHeight="1"/>
  <cols>
    <col min="1" max="1" width="4.375" customWidth="1"/>
    <col min="2" max="2" width="18.875" customWidth="1"/>
    <col min="3" max="5" width="8.75" customWidth="1"/>
    <col min="6" max="6" width="9.375"/>
    <col min="7" max="12" width="12" customWidth="1"/>
  </cols>
  <sheetData>
    <row r="1" ht="30" customHeight="1"/>
  </sheetData>
  <protectedRanges>
    <protectedRange sqref="A7:I24 G26:I26 L7:L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5213" r:id="rId4" name="Option Button 13">
              <controlPr defaultSize="0" autoPict="0" macro="[0]!其他债权投资2_选项按钮13_Click">
                <anchor moveWithCells="1">
                  <from>
                    <xdr:col>12</xdr:col>
                    <xdr:colOff>123825</xdr:colOff>
                    <xdr:row>0</xdr:row>
                    <xdr:rowOff>66675</xdr:rowOff>
                  </from>
                  <to>
                    <xdr:col>14</xdr:col>
                    <xdr:colOff>142875</xdr:colOff>
                    <xdr:row>1</xdr:row>
                    <xdr:rowOff>85725</xdr:rowOff>
                  </to>
                </anchor>
              </controlPr>
            </control>
          </mc:Choice>
        </mc:AlternateContent>
      </controls>
    </mc:Choice>
  </mc:AlternateContent>
</worksheet>
</file>

<file path=xl/worksheets/sheet1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400-000000000000}">
  <dimension ref="A1"/>
  <sheetViews>
    <sheetView view="pageBreakPreview" zoomScale="85" zoomScaleNormal="100" workbookViewId="0">
      <pane xSplit="1" ySplit="6" topLeftCell="B8" activePane="bottomRight" state="frozen"/>
      <selection pane="topRight"/>
      <selection pane="bottomLeft"/>
      <selection pane="bottomRight" activeCell="J5" sqref="J5"/>
    </sheetView>
  </sheetViews>
  <sheetFormatPr defaultColWidth="9" defaultRowHeight="15.75" customHeight="1"/>
  <cols>
    <col min="1" max="1" width="5.25" customWidth="1"/>
    <col min="2" max="2" width="27.625" customWidth="1"/>
    <col min="3" max="3" width="14.875" customWidth="1"/>
    <col min="4" max="4" width="8.25" customWidth="1"/>
    <col min="5" max="8" width="13.5" customWidth="1"/>
    <col min="9" max="9" width="20.75" customWidth="1"/>
  </cols>
  <sheetData>
    <row r="1" ht="30" customHeight="1"/>
  </sheetData>
  <protectedRanges>
    <protectedRange sqref="A7:F24 E26:F26 I7:I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6238" r:id="rId4" name="Option Button 1038">
              <controlPr defaultSize="0" autoPict="0" macro="[0]!长期应收款2_选项按钮1038_Click">
                <anchor moveWithCells="1">
                  <from>
                    <xdr:col>9</xdr:col>
                    <xdr:colOff>85725</xdr:colOff>
                    <xdr:row>0</xdr:row>
                    <xdr:rowOff>57150</xdr:rowOff>
                  </from>
                  <to>
                    <xdr:col>11</xdr:col>
                    <xdr:colOff>85725</xdr:colOff>
                    <xdr:row>1</xdr:row>
                    <xdr:rowOff>142875</xdr:rowOff>
                  </to>
                </anchor>
              </controlPr>
            </control>
          </mc:Choice>
        </mc:AlternateContent>
      </controls>
    </mc:Choice>
  </mc:AlternateContent>
</worksheet>
</file>

<file path=xl/worksheets/sheet1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500-000000000000}">
  <dimension ref="A1"/>
  <sheetViews>
    <sheetView view="pageBreakPreview" zoomScale="85" zoomScaleNormal="100" workbookViewId="0">
      <pane xSplit="1" ySplit="6" topLeftCell="B7" activePane="bottomRight" state="frozen"/>
      <selection pane="topRight"/>
      <selection pane="bottomLeft"/>
      <selection pane="bottomRight" activeCell="L4" sqref="L4"/>
    </sheetView>
  </sheetViews>
  <sheetFormatPr defaultColWidth="9" defaultRowHeight="15.75" customHeight="1"/>
  <cols>
    <col min="1" max="1" width="4.75" customWidth="1"/>
    <col min="2" max="2" width="26.875" customWidth="1"/>
    <col min="3" max="4" width="8.125" customWidth="1"/>
    <col min="5" max="5" width="7.75" customWidth="1"/>
    <col min="6" max="10" width="11.5" customWidth="1"/>
    <col min="11" max="11" width="18.125" customWidth="1"/>
    <col min="13" max="13" width="11.75" customWidth="1"/>
    <col min="16" max="16" width="12" customWidth="1"/>
    <col min="17" max="17" width="10.5" customWidth="1"/>
  </cols>
  <sheetData>
    <row r="1" ht="30" customHeight="1"/>
  </sheetData>
  <protectedRanges>
    <protectedRange sqref="A7:H24 F26:H26 K7:K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7262" r:id="rId4" name="Option Button 14">
              <controlPr defaultSize="0" autoPict="0" macro="[0]!长期股权投资2_选项按钮14_Click">
                <anchor moveWithCells="1">
                  <from>
                    <xdr:col>11</xdr:col>
                    <xdr:colOff>66675</xdr:colOff>
                    <xdr:row>0</xdr:row>
                    <xdr:rowOff>38100</xdr:rowOff>
                  </from>
                  <to>
                    <xdr:col>12</xdr:col>
                    <xdr:colOff>800100</xdr:colOff>
                    <xdr:row>1</xdr:row>
                    <xdr:rowOff>123825</xdr:rowOff>
                  </to>
                </anchor>
              </controlPr>
            </control>
          </mc:Choice>
        </mc:AlternateContent>
      </controls>
    </mc:Choice>
  </mc:AlternateContent>
</worksheet>
</file>

<file path=xl/worksheets/sheet1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600-000000000000}">
  <sheetPr>
    <tabColor rgb="FFFFFF00"/>
  </sheetPr>
  <dimension ref="A1"/>
  <sheetViews>
    <sheetView view="pageBreakPreview" zoomScale="85" zoomScaleNormal="100" workbookViewId="0">
      <pane xSplit="1" ySplit="6" topLeftCell="B7" activePane="bottomRight" state="frozen"/>
      <selection pane="topRight"/>
      <selection pane="bottomLeft"/>
      <selection pane="bottomRight" activeCell="N6" sqref="N6"/>
    </sheetView>
  </sheetViews>
  <sheetFormatPr defaultColWidth="9" defaultRowHeight="15.75" customHeight="1"/>
  <cols>
    <col min="1" max="1" width="5.625" customWidth="1"/>
    <col min="2" max="2" width="15.875" customWidth="1"/>
    <col min="3" max="3" width="15.625" customWidth="1"/>
    <col min="4" max="4" width="8.75" customWidth="1"/>
    <col min="5" max="5" width="10.125" customWidth="1"/>
    <col min="6" max="6" width="7" customWidth="1"/>
    <col min="7" max="12" width="10.125" customWidth="1"/>
    <col min="13" max="13" width="14.25" customWidth="1"/>
  </cols>
  <sheetData>
    <row r="1" ht="30" customHeight="1"/>
  </sheetData>
  <protectedRanges>
    <protectedRange sqref="A7:J24 H26:J26 M7:M24" name="区域1"/>
  </protectedRanges>
  <phoneticPr fontId="67" type="noConversion"/>
  <printOptions horizontalCentered="1"/>
  <pageMargins left="0.35433070866141703" right="0.35433070866141703" top="0.78740157480314998" bottom="0.59055118110236204" header="0.59055118110236204" footer="0.39370078740157499"/>
  <pageSetup paperSize="9" scale="95"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8290" r:id="rId4" name="Option Button 18">
              <controlPr defaultSize="0" autoPict="0" macro="[0]!选项按钮18_Click">
                <anchor moveWithCells="1">
                  <from>
                    <xdr:col>13</xdr:col>
                    <xdr:colOff>114300</xdr:colOff>
                    <xdr:row>0</xdr:row>
                    <xdr:rowOff>57150</xdr:rowOff>
                  </from>
                  <to>
                    <xdr:col>15</xdr:col>
                    <xdr:colOff>57150</xdr:colOff>
                    <xdr:row>1</xdr:row>
                    <xdr:rowOff>76200</xdr:rowOff>
                  </to>
                </anchor>
              </controlPr>
            </control>
          </mc:Choice>
        </mc:AlternateContent>
      </controls>
    </mc:Choice>
  </mc:AlternateContent>
</worksheet>
</file>

<file path=xl/worksheets/sheet1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700-000000000000}">
  <dimension ref="A1"/>
  <sheetViews>
    <sheetView view="pageBreakPreview" zoomScaleNormal="100" workbookViewId="0">
      <pane xSplit="1" ySplit="6" topLeftCell="B7" activePane="bottomRight" state="frozen"/>
      <selection pane="topRight"/>
      <selection pane="bottomLeft"/>
      <selection pane="bottomRight" activeCell="N4" sqref="N4"/>
    </sheetView>
  </sheetViews>
  <sheetFormatPr defaultColWidth="9" defaultRowHeight="15.75" customHeight="1"/>
  <cols>
    <col min="1" max="1" width="5.875" customWidth="1"/>
    <col min="2" max="2" width="19.25" customWidth="1"/>
    <col min="3" max="7" width="10" customWidth="1"/>
    <col min="8" max="8" width="10.5" customWidth="1"/>
    <col min="9" max="9" width="7.875" customWidth="1"/>
    <col min="10" max="10" width="10.5" customWidth="1"/>
    <col min="11" max="11" width="9" customWidth="1"/>
    <col min="12" max="12" width="6.875" customWidth="1"/>
    <col min="13" max="13" width="11.37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0333" r:id="rId4" name="Option Button 13">
              <controlPr defaultSize="0" autoPict="0" macro="[0]!其他非流动金融资产股票2_选项按钮13_Click">
                <anchor moveWithCells="1">
                  <from>
                    <xdr:col>13</xdr:col>
                    <xdr:colOff>19050</xdr:colOff>
                    <xdr:row>0</xdr:row>
                    <xdr:rowOff>47625</xdr:rowOff>
                  </from>
                  <to>
                    <xdr:col>14</xdr:col>
                    <xdr:colOff>657225</xdr:colOff>
                    <xdr:row>1</xdr:row>
                    <xdr:rowOff>47625</xdr:rowOff>
                  </to>
                </anchor>
              </controlPr>
            </control>
          </mc:Choice>
        </mc:AlternateContent>
      </controls>
    </mc:Choice>
  </mc:AlternateContent>
</worksheet>
</file>

<file path=xl/worksheets/sheet1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800-000000000000}">
  <dimension ref="A1"/>
  <sheetViews>
    <sheetView view="pageBreakPreview" zoomScaleNormal="100" workbookViewId="0">
      <pane xSplit="1" ySplit="6" topLeftCell="B7" activePane="bottomRight" state="frozen"/>
      <selection pane="topRight"/>
      <selection pane="bottomLeft"/>
      <selection pane="bottomRight" activeCell="M4" sqref="M4"/>
    </sheetView>
  </sheetViews>
  <sheetFormatPr defaultColWidth="9" defaultRowHeight="15.75" customHeight="1"/>
  <cols>
    <col min="1" max="1" width="5.5" customWidth="1"/>
    <col min="2" max="2" width="19.75" customWidth="1"/>
    <col min="3" max="5" width="9.875" customWidth="1"/>
    <col min="7" max="11" width="10.125" customWidth="1"/>
    <col min="12" max="12" width="16.75" customWidth="1"/>
  </cols>
  <sheetData>
    <row r="1" ht="30" customHeight="1"/>
  </sheetData>
  <protectedRanges>
    <protectedRange sqref="L7:L26 A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1359" r:id="rId4" name="Option Button 15">
              <controlPr defaultSize="0" autoPict="0" macro="[0]!选项按钮15_Click">
                <anchor moveWithCells="1">
                  <from>
                    <xdr:col>12</xdr:col>
                    <xdr:colOff>57150</xdr:colOff>
                    <xdr:row>0</xdr:row>
                    <xdr:rowOff>66675</xdr:rowOff>
                  </from>
                  <to>
                    <xdr:col>14</xdr:col>
                    <xdr:colOff>104775</xdr:colOff>
                    <xdr:row>1</xdr:row>
                    <xdr:rowOff>38100</xdr:rowOff>
                  </to>
                </anchor>
              </controlPr>
            </control>
          </mc:Choice>
        </mc:AlternateContent>
      </controls>
    </mc:Choice>
  </mc:AlternateContent>
</worksheet>
</file>

<file path=xl/worksheets/sheet1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900-000000000000}">
  <dimension ref="A1"/>
  <sheetViews>
    <sheetView view="pageBreakPreview" zoomScale="85" zoomScaleNormal="100" workbookViewId="0">
      <pane xSplit="1" ySplit="6" topLeftCell="B7" activePane="bottomRight" state="frozen"/>
      <selection pane="topRight"/>
      <selection pane="bottomLeft"/>
      <selection pane="bottomRight" activeCell="O5" sqref="O5"/>
    </sheetView>
  </sheetViews>
  <sheetFormatPr defaultColWidth="9" defaultRowHeight="15.75" customHeight="1"/>
  <cols>
    <col min="1" max="1" width="4.375" customWidth="1"/>
    <col min="2" max="2" width="13.875" customWidth="1"/>
    <col min="3" max="3" width="10.875" customWidth="1"/>
    <col min="4" max="6" width="8.375" customWidth="1"/>
    <col min="7" max="12" width="11.125" customWidth="1"/>
    <col min="13" max="13" width="10.37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2385" r:id="rId4" name="Option Button 17">
              <controlPr defaultSize="0" autoPict="0" macro="[0]!选项按钮17_Click">
                <anchor moveWithCells="1">
                  <from>
                    <xdr:col>13</xdr:col>
                    <xdr:colOff>19050</xdr:colOff>
                    <xdr:row>0</xdr:row>
                    <xdr:rowOff>76200</xdr:rowOff>
                  </from>
                  <to>
                    <xdr:col>15</xdr:col>
                    <xdr:colOff>323850</xdr:colOff>
                    <xdr:row>1</xdr:row>
                    <xdr:rowOff>190500</xdr:rowOff>
                  </to>
                </anchor>
              </controlPr>
            </control>
          </mc:Choice>
        </mc:AlternateContent>
      </controls>
    </mc:Choice>
  </mc:AlternateContent>
</worksheet>
</file>

<file path=xl/worksheets/sheet1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A00-000000000000}">
  <dimension ref="A1"/>
  <sheetViews>
    <sheetView view="pageBreakPreview" zoomScale="90" zoomScaleNormal="100" workbookViewId="0">
      <pane xSplit="1" ySplit="6" topLeftCell="B7" activePane="bottomRight" state="frozen"/>
      <selection pane="topRight"/>
      <selection pane="bottomLeft"/>
      <selection pane="bottomRight" activeCell="U13" sqref="U13"/>
    </sheetView>
  </sheetViews>
  <sheetFormatPr defaultColWidth="9" defaultRowHeight="15.75" customHeight="1"/>
  <cols>
    <col min="1" max="1" width="4.125" customWidth="1"/>
    <col min="2" max="2" width="7.25" customWidth="1"/>
    <col min="3" max="3" width="9.125" customWidth="1"/>
    <col min="4" max="4" width="17.625" customWidth="1"/>
    <col min="5" max="8" width="4.5" customWidth="1"/>
    <col min="9" max="17" width="7.625" customWidth="1"/>
    <col min="18" max="18" width="6" customWidth="1"/>
  </cols>
  <sheetData>
    <row r="1" ht="30" customHeight="1"/>
  </sheetData>
  <protectedRanges>
    <protectedRange sqref="A7:N24 J26:L26 N26 Q7:R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4429" r:id="rId4" name="Option Button 1037">
              <controlPr defaultSize="0" autoPict="0" macro="[0]!选项按钮1037_Click">
                <anchor moveWithCells="1">
                  <from>
                    <xdr:col>18</xdr:col>
                    <xdr:colOff>76200</xdr:colOff>
                    <xdr:row>0</xdr:row>
                    <xdr:rowOff>66675</xdr:rowOff>
                  </from>
                  <to>
                    <xdr:col>20</xdr:col>
                    <xdr:colOff>114300</xdr:colOff>
                    <xdr:row>1</xdr:row>
                    <xdr:rowOff>142875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P31"/>
  <sheetViews>
    <sheetView view="pageBreakPreview" zoomScale="85" zoomScaleNormal="100" workbookViewId="0">
      <pane xSplit="1" ySplit="6" topLeftCell="B7" activePane="bottomRight" state="frozen"/>
      <selection pane="topRight"/>
      <selection pane="bottomLeft"/>
      <selection pane="bottomRight" activeCell="J8" sqref="J8:L26"/>
    </sheetView>
  </sheetViews>
  <sheetFormatPr defaultColWidth="8.625" defaultRowHeight="15.75" customHeight="1"/>
  <cols>
    <col min="1" max="1" width="4.375" style="11" customWidth="1"/>
    <col min="2" max="2" width="13.875" style="11" customWidth="1"/>
    <col min="3" max="3" width="10.875" style="11" customWidth="1"/>
    <col min="4" max="6" width="8.375" style="11" customWidth="1"/>
    <col min="7" max="12" width="11.125" style="11" customWidth="1"/>
    <col min="13" max="13" width="10.375" style="11" customWidth="1"/>
    <col min="14" max="32" width="9" style="11"/>
    <col min="33" max="16384" width="8.625" style="11"/>
  </cols>
  <sheetData>
    <row r="1" spans="1:16" s="7" customFormat="1" ht="30" customHeight="1">
      <c r="A1" s="415" t="str">
        <f>"衍生金融资产评估"&amp;表头信息!E35</f>
        <v>衍生金融资产评估明细表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369</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370</v>
      </c>
      <c r="C5" s="455" t="s">
        <v>371</v>
      </c>
      <c r="D5" s="455" t="s">
        <v>372</v>
      </c>
      <c r="E5" s="455" t="s">
        <v>340</v>
      </c>
      <c r="F5" s="455" t="s">
        <v>373</v>
      </c>
      <c r="G5" s="455" t="s">
        <v>354</v>
      </c>
      <c r="H5" s="455" t="s">
        <v>238</v>
      </c>
      <c r="I5" s="455" t="s">
        <v>367</v>
      </c>
      <c r="J5" s="455" t="s">
        <v>239</v>
      </c>
      <c r="K5" s="455" t="s">
        <v>240</v>
      </c>
      <c r="L5" s="455" t="s">
        <v>241</v>
      </c>
      <c r="M5" s="455" t="s">
        <v>8</v>
      </c>
      <c r="N5" s="68" t="s">
        <v>297</v>
      </c>
      <c r="O5" s="68" t="s">
        <v>344</v>
      </c>
      <c r="P5" s="68" t="s">
        <v>345</v>
      </c>
    </row>
    <row r="6" spans="1:16" s="8" customFormat="1" ht="15.75" customHeight="1">
      <c r="A6" s="456"/>
      <c r="B6" s="456"/>
      <c r="C6" s="456"/>
      <c r="D6" s="456"/>
      <c r="E6" s="456"/>
      <c r="F6" s="456"/>
      <c r="G6" s="456"/>
      <c r="H6" s="456"/>
      <c r="I6" s="456"/>
      <c r="J6" s="456"/>
      <c r="K6" s="456"/>
      <c r="L6" s="456" t="s">
        <v>314</v>
      </c>
      <c r="M6" s="456"/>
      <c r="N6" s="68" t="s">
        <v>374</v>
      </c>
      <c r="O6" s="68" t="s">
        <v>347</v>
      </c>
      <c r="P6" s="68" t="s">
        <v>348</v>
      </c>
    </row>
    <row r="7" spans="1:16" s="9" customFormat="1" ht="15.75" customHeight="1">
      <c r="A7" s="17">
        <v>1</v>
      </c>
      <c r="B7" s="18"/>
      <c r="C7" s="17"/>
      <c r="D7" s="57"/>
      <c r="E7" s="75"/>
      <c r="F7" s="76"/>
      <c r="G7" s="58"/>
      <c r="H7" s="20"/>
      <c r="I7" s="20"/>
      <c r="J7" s="20"/>
      <c r="K7" s="39">
        <f>J7-H7</f>
        <v>0</v>
      </c>
      <c r="L7" s="39">
        <f>IF(H7=0,0,K7/ABS(H7))*100</f>
        <v>0</v>
      </c>
      <c r="M7" s="21"/>
    </row>
    <row r="8" spans="1:16" s="9" customFormat="1" ht="15.75" customHeight="1">
      <c r="A8" s="17">
        <v>2</v>
      </c>
      <c r="B8" s="18"/>
      <c r="C8" s="17"/>
      <c r="D8" s="57"/>
      <c r="E8" s="75"/>
      <c r="F8" s="75"/>
      <c r="G8" s="58"/>
      <c r="H8" s="20"/>
      <c r="I8" s="20"/>
      <c r="J8" s="20"/>
      <c r="K8" s="39"/>
      <c r="L8" s="39"/>
      <c r="M8" s="21"/>
    </row>
    <row r="9" spans="1:16" s="9" customFormat="1" ht="15.75" customHeight="1">
      <c r="A9" s="17">
        <v>3</v>
      </c>
      <c r="B9" s="18"/>
      <c r="C9" s="17"/>
      <c r="D9" s="57"/>
      <c r="E9" s="75"/>
      <c r="F9" s="75"/>
      <c r="G9" s="58"/>
      <c r="H9" s="20"/>
      <c r="I9" s="20"/>
      <c r="J9" s="20"/>
      <c r="K9" s="39"/>
      <c r="L9" s="39"/>
      <c r="M9" s="21"/>
    </row>
    <row r="10" spans="1:16" s="9" customFormat="1" ht="15.75" customHeight="1">
      <c r="A10" s="17">
        <v>4</v>
      </c>
      <c r="B10" s="18"/>
      <c r="C10" s="17"/>
      <c r="D10" s="57"/>
      <c r="E10" s="75"/>
      <c r="F10" s="75"/>
      <c r="G10" s="58"/>
      <c r="H10" s="20"/>
      <c r="I10" s="20"/>
      <c r="J10" s="20"/>
      <c r="K10" s="39"/>
      <c r="L10" s="39"/>
      <c r="M10" s="21"/>
    </row>
    <row r="11" spans="1:16" s="9" customFormat="1" ht="15.75" customHeight="1">
      <c r="A11" s="17">
        <v>5</v>
      </c>
      <c r="B11" s="18"/>
      <c r="C11" s="17"/>
      <c r="D11" s="57"/>
      <c r="E11" s="75"/>
      <c r="F11" s="75"/>
      <c r="G11" s="58"/>
      <c r="H11" s="20"/>
      <c r="I11" s="20"/>
      <c r="J11" s="20"/>
      <c r="K11" s="39"/>
      <c r="L11" s="39"/>
      <c r="M11" s="21"/>
    </row>
    <row r="12" spans="1:16" s="9" customFormat="1" ht="15.75" customHeight="1">
      <c r="A12" s="17">
        <v>6</v>
      </c>
      <c r="B12" s="18"/>
      <c r="C12" s="17"/>
      <c r="D12" s="57"/>
      <c r="E12" s="75"/>
      <c r="F12" s="75"/>
      <c r="G12" s="58"/>
      <c r="H12" s="20"/>
      <c r="I12" s="20"/>
      <c r="J12" s="20"/>
      <c r="K12" s="39"/>
      <c r="L12" s="39"/>
      <c r="M12" s="21"/>
    </row>
    <row r="13" spans="1:16" s="9" customFormat="1" ht="15.75" customHeight="1">
      <c r="A13" s="17">
        <v>7</v>
      </c>
      <c r="B13" s="18"/>
      <c r="C13" s="17"/>
      <c r="D13" s="57"/>
      <c r="E13" s="75"/>
      <c r="F13" s="75"/>
      <c r="G13" s="58"/>
      <c r="H13" s="20"/>
      <c r="I13" s="20"/>
      <c r="J13" s="20"/>
      <c r="K13" s="39"/>
      <c r="L13" s="39"/>
      <c r="M13" s="21"/>
    </row>
    <row r="14" spans="1:16" s="9" customFormat="1" ht="15.75" customHeight="1">
      <c r="A14" s="17">
        <v>8</v>
      </c>
      <c r="B14" s="18"/>
      <c r="C14" s="17"/>
      <c r="D14" s="57"/>
      <c r="E14" s="75"/>
      <c r="F14" s="75"/>
      <c r="G14" s="58"/>
      <c r="H14" s="20"/>
      <c r="I14" s="20"/>
      <c r="J14" s="20"/>
      <c r="K14" s="39"/>
      <c r="L14" s="39"/>
      <c r="M14" s="21"/>
    </row>
    <row r="15" spans="1:16" s="9" customFormat="1" ht="15.75" customHeight="1">
      <c r="A15" s="17">
        <v>9</v>
      </c>
      <c r="B15" s="18"/>
      <c r="C15" s="17"/>
      <c r="D15" s="57"/>
      <c r="E15" s="75"/>
      <c r="F15" s="75"/>
      <c r="G15" s="58"/>
      <c r="H15" s="20"/>
      <c r="I15" s="20"/>
      <c r="J15" s="20"/>
      <c r="K15" s="39"/>
      <c r="L15" s="39"/>
      <c r="M15" s="21"/>
    </row>
    <row r="16" spans="1:16" s="9" customFormat="1" ht="15.75" customHeight="1">
      <c r="A16" s="17">
        <v>10</v>
      </c>
      <c r="B16" s="18"/>
      <c r="C16" s="17"/>
      <c r="D16" s="57"/>
      <c r="E16" s="75"/>
      <c r="F16" s="75"/>
      <c r="G16" s="58"/>
      <c r="H16" s="20"/>
      <c r="I16" s="20"/>
      <c r="J16" s="20"/>
      <c r="K16" s="39"/>
      <c r="L16" s="39"/>
      <c r="M16" s="21"/>
    </row>
    <row r="17" spans="1:13" s="9" customFormat="1" ht="15.75" customHeight="1">
      <c r="A17" s="17">
        <v>11</v>
      </c>
      <c r="B17" s="18"/>
      <c r="C17" s="17"/>
      <c r="D17" s="57"/>
      <c r="E17" s="75"/>
      <c r="F17" s="75"/>
      <c r="G17" s="58"/>
      <c r="H17" s="20"/>
      <c r="I17" s="20"/>
      <c r="J17" s="20"/>
      <c r="K17" s="39"/>
      <c r="L17" s="39"/>
      <c r="M17" s="21"/>
    </row>
    <row r="18" spans="1:13" s="9" customFormat="1" ht="15.75" customHeight="1">
      <c r="A18" s="17">
        <v>12</v>
      </c>
      <c r="B18" s="18"/>
      <c r="C18" s="17"/>
      <c r="D18" s="57"/>
      <c r="E18" s="75"/>
      <c r="F18" s="75"/>
      <c r="G18" s="58"/>
      <c r="H18" s="20"/>
      <c r="I18" s="20"/>
      <c r="J18" s="20"/>
      <c r="K18" s="39"/>
      <c r="L18" s="39"/>
      <c r="M18" s="21"/>
    </row>
    <row r="19" spans="1:13" s="9" customFormat="1" ht="15.75" customHeight="1">
      <c r="A19" s="17">
        <v>13</v>
      </c>
      <c r="B19" s="18"/>
      <c r="C19" s="17"/>
      <c r="D19" s="57"/>
      <c r="E19" s="75"/>
      <c r="F19" s="75"/>
      <c r="G19" s="58"/>
      <c r="H19" s="20"/>
      <c r="I19" s="20"/>
      <c r="J19" s="20"/>
      <c r="K19" s="39"/>
      <c r="L19" s="39"/>
      <c r="M19" s="21"/>
    </row>
    <row r="20" spans="1:13" s="9" customFormat="1" ht="15.75" customHeight="1">
      <c r="A20" s="17">
        <v>14</v>
      </c>
      <c r="B20" s="18"/>
      <c r="C20" s="17"/>
      <c r="D20" s="57"/>
      <c r="E20" s="75"/>
      <c r="F20" s="75"/>
      <c r="G20" s="58"/>
      <c r="H20" s="20"/>
      <c r="I20" s="20"/>
      <c r="J20" s="20"/>
      <c r="K20" s="39"/>
      <c r="L20" s="39"/>
      <c r="M20" s="21"/>
    </row>
    <row r="21" spans="1:13" s="9" customFormat="1" ht="15.75" customHeight="1">
      <c r="A21" s="17">
        <v>15</v>
      </c>
      <c r="B21" s="18"/>
      <c r="C21" s="17"/>
      <c r="D21" s="57"/>
      <c r="E21" s="75"/>
      <c r="F21" s="75"/>
      <c r="G21" s="58"/>
      <c r="H21" s="20"/>
      <c r="I21" s="20"/>
      <c r="J21" s="20"/>
      <c r="K21" s="39"/>
      <c r="L21" s="39"/>
      <c r="M21" s="21"/>
    </row>
    <row r="22" spans="1:13" s="9" customFormat="1" ht="15.75" customHeight="1">
      <c r="A22" s="17">
        <v>16</v>
      </c>
      <c r="B22" s="18"/>
      <c r="C22" s="17"/>
      <c r="D22" s="57"/>
      <c r="E22" s="75"/>
      <c r="F22" s="75"/>
      <c r="G22" s="58"/>
      <c r="H22" s="20"/>
      <c r="I22" s="20"/>
      <c r="J22" s="20"/>
      <c r="K22" s="39"/>
      <c r="L22" s="39"/>
      <c r="M22" s="21"/>
    </row>
    <row r="23" spans="1:13" s="9" customFormat="1" ht="15.75" customHeight="1">
      <c r="A23" s="17">
        <v>17</v>
      </c>
      <c r="B23" s="18"/>
      <c r="C23" s="17"/>
      <c r="D23" s="57"/>
      <c r="E23" s="75"/>
      <c r="F23" s="75"/>
      <c r="G23" s="58"/>
      <c r="H23" s="20"/>
      <c r="I23" s="20"/>
      <c r="J23" s="20"/>
      <c r="K23" s="39"/>
      <c r="L23" s="39"/>
      <c r="M23" s="21"/>
    </row>
    <row r="24" spans="1:13" s="9" customFormat="1" ht="15.75" customHeight="1">
      <c r="A24" s="17">
        <v>18</v>
      </c>
      <c r="B24" s="18"/>
      <c r="C24" s="17"/>
      <c r="D24" s="57"/>
      <c r="E24" s="75"/>
      <c r="F24" s="75"/>
      <c r="G24" s="58"/>
      <c r="H24" s="20"/>
      <c r="I24" s="20"/>
      <c r="J24" s="20"/>
      <c r="K24" s="39"/>
      <c r="L24" s="39"/>
      <c r="M24" s="21"/>
    </row>
    <row r="25" spans="1:13" s="9" customFormat="1" ht="15.75" customHeight="1">
      <c r="A25" s="17">
        <v>19</v>
      </c>
      <c r="B25" s="18"/>
      <c r="C25" s="17"/>
      <c r="D25" s="57"/>
      <c r="E25" s="75"/>
      <c r="F25" s="75"/>
      <c r="G25" s="58"/>
      <c r="H25" s="20"/>
      <c r="I25" s="20"/>
      <c r="J25" s="20"/>
      <c r="K25" s="39"/>
      <c r="L25" s="39"/>
      <c r="M25" s="21"/>
    </row>
    <row r="26" spans="1:13" s="9" customFormat="1" ht="15.75" customHeight="1">
      <c r="A26" s="17">
        <v>20</v>
      </c>
      <c r="B26" s="18"/>
      <c r="C26" s="17"/>
      <c r="D26" s="57"/>
      <c r="E26" s="75"/>
      <c r="F26" s="75"/>
      <c r="G26" s="58"/>
      <c r="H26" s="20"/>
      <c r="I26" s="20"/>
      <c r="J26" s="20"/>
      <c r="K26" s="39"/>
      <c r="L26" s="39"/>
      <c r="M26" s="21"/>
    </row>
    <row r="27" spans="1:13" s="9" customFormat="1" ht="15.75" customHeight="1">
      <c r="A27" s="433" t="s">
        <v>349</v>
      </c>
      <c r="B27" s="452"/>
      <c r="C27" s="452"/>
      <c r="D27" s="452"/>
      <c r="E27" s="434"/>
      <c r="F27" s="22"/>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D28" s="418"/>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27"/>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31"/>
      <c r="F30" s="31"/>
      <c r="G30" s="31"/>
      <c r="I30" s="31"/>
      <c r="J30" s="31"/>
      <c r="K30" s="31"/>
    </row>
    <row r="31" spans="1:13" ht="15.75" customHeight="1">
      <c r="D31" s="56"/>
      <c r="E31" s="56"/>
      <c r="F31" s="56"/>
      <c r="G31" s="56"/>
    </row>
  </sheetData>
  <protectedRanges>
    <protectedRange sqref="M7:M26 A7:J26" name="区域1"/>
  </protectedRanges>
  <mergeCells count="21">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E27"/>
  </mergeCells>
  <phoneticPr fontId="67" type="noConversion"/>
  <conditionalFormatting sqref="N5:P6">
    <cfRule type="expression" dxfId="27" priority="1" stopIfTrue="1">
      <formula>$P$8=""</formula>
    </cfRule>
  </conditionalFormatting>
  <hyperlinks>
    <hyperlink ref="A1:M1" location="'3-流动资产汇总'!A1" display="=&quot;衍生金融资产评估&quot;&amp;表头信息!E35" xr:uid="{00000000-0004-0000-0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377" r:id="rId4" name="Check Box 257">
              <controlPr defaultSize="0" autoPict="0" macro="[0]!复选框257_Click">
                <anchor moveWithCells="1">
                  <from>
                    <xdr:col>13</xdr:col>
                    <xdr:colOff>38100</xdr:colOff>
                    <xdr:row>0</xdr:row>
                    <xdr:rowOff>66675</xdr:rowOff>
                  </from>
                  <to>
                    <xdr:col>15</xdr:col>
                    <xdr:colOff>76200</xdr:colOff>
                    <xdr:row>1</xdr:row>
                    <xdr:rowOff>47625</xdr:rowOff>
                  </to>
                </anchor>
              </controlPr>
            </control>
          </mc:Choice>
        </mc:AlternateContent>
      </controls>
    </mc:Choice>
  </mc:AlternateContent>
</worksheet>
</file>

<file path=xl/worksheets/sheet1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B00-000000000000}">
  <dimension ref="A1"/>
  <sheetViews>
    <sheetView view="pageBreakPreview" zoomScaleNormal="100" workbookViewId="0">
      <pane xSplit="1" ySplit="6" topLeftCell="B7" activePane="bottomRight" state="frozen"/>
      <selection pane="topRight"/>
      <selection pane="bottomLeft"/>
      <selection pane="bottomRight" activeCell="L9" sqref="L9"/>
    </sheetView>
  </sheetViews>
  <sheetFormatPr defaultColWidth="9" defaultRowHeight="15.75" customHeight="1"/>
  <cols>
    <col min="1" max="1" width="4.25" customWidth="1"/>
    <col min="3" max="3" width="12.625" customWidth="1"/>
    <col min="4" max="4" width="17.125" customWidth="1"/>
    <col min="5" max="8" width="5.5" customWidth="1"/>
    <col min="9" max="9" width="8.875" customWidth="1"/>
    <col min="10" max="10" width="13.75" customWidth="1"/>
    <col min="11" max="14" width="8.875" customWidth="1"/>
    <col min="15" max="15" width="8.125" customWidth="1"/>
  </cols>
  <sheetData>
    <row r="1" ht="30" customHeight="1"/>
  </sheetData>
  <protectedRanges>
    <protectedRange sqref="A7:L26 O7:O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5453" r:id="rId4" name="Option Button 13">
              <controlPr defaultSize="0" autoPict="0" macro="[0]!投资性房地产房屋2_选项按钮13_Click">
                <anchor moveWithCells="1">
                  <from>
                    <xdr:col>15</xdr:col>
                    <xdr:colOff>495300</xdr:colOff>
                    <xdr:row>0</xdr:row>
                    <xdr:rowOff>85725</xdr:rowOff>
                  </from>
                  <to>
                    <xdr:col>18</xdr:col>
                    <xdr:colOff>142875</xdr:colOff>
                    <xdr:row>2</xdr:row>
                    <xdr:rowOff>76200</xdr:rowOff>
                  </to>
                </anchor>
              </controlPr>
            </control>
          </mc:Choice>
        </mc:AlternateContent>
      </controls>
    </mc:Choice>
  </mc:AlternateContent>
</worksheet>
</file>

<file path=xl/worksheets/sheet1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C00-000000000000}">
  <dimension ref="A1"/>
  <sheetViews>
    <sheetView view="pageBreakPreview" zoomScaleNormal="100" workbookViewId="0">
      <pane xSplit="1" ySplit="6" topLeftCell="B7" activePane="bottomRight" state="frozen"/>
      <selection pane="topRight"/>
      <selection pane="bottomLeft"/>
      <selection pane="bottomRight" activeCell="R5" sqref="R5"/>
    </sheetView>
  </sheetViews>
  <sheetFormatPr defaultColWidth="9" defaultRowHeight="15.75" customHeight="1"/>
  <cols>
    <col min="1" max="1" width="4.375" customWidth="1"/>
    <col min="2" max="2" width="6.25" customWidth="1"/>
    <col min="3" max="3" width="10.125" customWidth="1"/>
    <col min="4" max="4" width="17.875" customWidth="1"/>
    <col min="5" max="5" width="8.625" customWidth="1"/>
    <col min="6" max="10" width="5.375" customWidth="1"/>
    <col min="11" max="11" width="6.625" customWidth="1"/>
    <col min="12" max="16" width="8.25" customWidth="1"/>
    <col min="17" max="17" width="8.125" customWidth="1"/>
  </cols>
  <sheetData>
    <row r="1" ht="30" customHeight="1"/>
  </sheetData>
  <protectedRanges>
    <protectedRange sqref="A7:N24 L26:N26 Q7:Q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6482" r:id="rId4" name="Option Button 18">
              <controlPr defaultSize="0" autoPict="0" macro="[0]!投资性房地产土地2_选项按钮18_Click">
                <anchor moveWithCells="1">
                  <from>
                    <xdr:col>17</xdr:col>
                    <xdr:colOff>66675</xdr:colOff>
                    <xdr:row>0</xdr:row>
                    <xdr:rowOff>114300</xdr:rowOff>
                  </from>
                  <to>
                    <xdr:col>18</xdr:col>
                    <xdr:colOff>628650</xdr:colOff>
                    <xdr:row>1</xdr:row>
                    <xdr:rowOff>142875</xdr:rowOff>
                  </to>
                </anchor>
              </controlPr>
            </control>
          </mc:Choice>
        </mc:AlternateContent>
      </controls>
    </mc:Choice>
  </mc:AlternateContent>
</worksheet>
</file>

<file path=xl/worksheets/sheet1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D00-000000000000}">
  <dimension ref="A1"/>
  <sheetViews>
    <sheetView view="pageBreakPreview" zoomScaleNormal="100" workbookViewId="0">
      <pane xSplit="1" ySplit="6" topLeftCell="B7" activePane="bottomRight" state="frozen"/>
      <selection pane="topRight"/>
      <selection pane="bottomLeft"/>
      <selection pane="bottomRight" activeCell="R4" sqref="R4"/>
    </sheetView>
  </sheetViews>
  <sheetFormatPr defaultColWidth="9" defaultRowHeight="15.75" customHeight="1"/>
  <cols>
    <col min="1" max="1" width="6.375" customWidth="1"/>
    <col min="2" max="2" width="6.875" customWidth="1"/>
    <col min="3" max="3" width="9.125" customWidth="1"/>
    <col min="4" max="4" width="17.25" customWidth="1"/>
    <col min="5" max="5" width="8"/>
    <col min="6" max="11" width="4.875" customWidth="1"/>
    <col min="12" max="12" width="13.625" customWidth="1"/>
    <col min="13" max="16" width="8.375" customWidth="1"/>
    <col min="17" max="17" width="7.125" customWidth="1"/>
  </cols>
  <sheetData>
    <row r="1" ht="30" customHeight="1"/>
  </sheetData>
  <protectedRanges>
    <protectedRange sqref="A7:N26 Q7:Q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7506" r:id="rId4" name="Option Button 18">
              <controlPr defaultSize="0" autoPict="0" macro="[0]!投资性房地产土地2_选项按钮18_2_Click">
                <anchor moveWithCells="1">
                  <from>
                    <xdr:col>17</xdr:col>
                    <xdr:colOff>95250</xdr:colOff>
                    <xdr:row>0</xdr:row>
                    <xdr:rowOff>95250</xdr:rowOff>
                  </from>
                  <to>
                    <xdr:col>18</xdr:col>
                    <xdr:colOff>619125</xdr:colOff>
                    <xdr:row>1</xdr:row>
                    <xdr:rowOff>47625</xdr:rowOff>
                  </to>
                </anchor>
              </controlPr>
            </control>
          </mc:Choice>
        </mc:AlternateContent>
      </controls>
    </mc:Choice>
  </mc:AlternateContent>
</worksheet>
</file>

<file path=xl/worksheets/sheet1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E00-000000000000}">
  <dimension ref="D1:J1"/>
  <sheetViews>
    <sheetView view="pageBreakPreview" zoomScale="85" zoomScaleNormal="100" workbookViewId="0">
      <pane xSplit="1" ySplit="6" topLeftCell="B7" activePane="bottomRight" state="frozen"/>
      <selection pane="topRight"/>
      <selection pane="bottomLeft"/>
      <selection pane="bottomRight" activeCell="X5" sqref="X5"/>
    </sheetView>
  </sheetViews>
  <sheetFormatPr defaultColWidth="9" defaultRowHeight="15.75" customHeight="1" outlineLevelCol="1"/>
  <cols>
    <col min="1" max="1" width="5" customWidth="1"/>
    <col min="2" max="2" width="7.75" customWidth="1"/>
    <col min="3" max="3" width="8.75" customWidth="1"/>
    <col min="4" max="4" width="8.125" customWidth="1" outlineLevel="1"/>
    <col min="5" max="5" width="8.5" customWidth="1" outlineLevel="1"/>
    <col min="6" max="6" width="9" customWidth="1" outlineLevel="1"/>
    <col min="7" max="7" width="10.375" customWidth="1" outlineLevel="1"/>
    <col min="8" max="8" width="4.875" customWidth="1"/>
    <col min="9" max="9" width="7.125" customWidth="1" outlineLevel="1"/>
    <col min="10" max="10" width="5.75" customWidth="1" outlineLevel="1"/>
    <col min="11" max="12" width="4.875" customWidth="1"/>
    <col min="13" max="13" width="9.25" customWidth="1"/>
    <col min="14" max="22" width="8.25" customWidth="1"/>
    <col min="23" max="23" width="6.5" customWidth="1"/>
  </cols>
  <sheetData>
    <row r="1" ht="30" customHeight="1"/>
  </sheetData>
  <protectedRanges>
    <protectedRange sqref="A7:S24 O26:Q26 S26 V7:W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49550" r:id="rId4" name="Option Button 1038">
              <controlPr defaultSize="0" autoPict="0" macro="[0]!房屋建筑物2_选项按钮1038_Click">
                <anchor moveWithCells="1">
                  <from>
                    <xdr:col>23</xdr:col>
                    <xdr:colOff>76200</xdr:colOff>
                    <xdr:row>0</xdr:row>
                    <xdr:rowOff>47625</xdr:rowOff>
                  </from>
                  <to>
                    <xdr:col>26</xdr:col>
                    <xdr:colOff>190500</xdr:colOff>
                    <xdr:row>2</xdr:row>
                    <xdr:rowOff>19050</xdr:rowOff>
                  </to>
                </anchor>
              </controlPr>
            </control>
          </mc:Choice>
        </mc:AlternateContent>
      </controls>
    </mc:Choice>
  </mc:AlternateContent>
</worksheet>
</file>

<file path=xl/worksheets/sheet1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8F00-000000000000}">
  <dimension ref="A1"/>
  <sheetViews>
    <sheetView view="pageBreakPreview" zoomScale="85" zoomScaleNormal="100" workbookViewId="0">
      <pane xSplit="1" ySplit="6" topLeftCell="B7" activePane="bottomRight" state="frozen"/>
      <selection pane="topRight"/>
      <selection pane="bottomLeft"/>
      <selection pane="bottomRight" activeCell="R6" sqref="R6"/>
    </sheetView>
  </sheetViews>
  <sheetFormatPr defaultColWidth="9" defaultRowHeight="15.75" customHeight="1"/>
  <cols>
    <col min="1" max="1" width="4.875" customWidth="1"/>
    <col min="2" max="2" width="16.875" customWidth="1"/>
    <col min="3" max="7" width="5" customWidth="1"/>
    <col min="8" max="8" width="7.75" customWidth="1"/>
    <col min="9" max="16" width="8.625" customWidth="1"/>
    <col min="17" max="17" width="7.25" customWidth="1"/>
  </cols>
  <sheetData>
    <row r="1" ht="30" customHeight="1"/>
  </sheetData>
  <protectedRanges>
    <protectedRange sqref="A7:M24 I26:K26 M26 P7:Q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0573" r:id="rId4" name="Option Button 13">
              <controlPr defaultSize="0" autoPict="0" macro="[0]!构筑物2_选项按钮13_Click">
                <anchor moveWithCells="1">
                  <from>
                    <xdr:col>17</xdr:col>
                    <xdr:colOff>19050</xdr:colOff>
                    <xdr:row>0</xdr:row>
                    <xdr:rowOff>76200</xdr:rowOff>
                  </from>
                  <to>
                    <xdr:col>19</xdr:col>
                    <xdr:colOff>638175</xdr:colOff>
                    <xdr:row>2</xdr:row>
                    <xdr:rowOff>0</xdr:rowOff>
                  </to>
                </anchor>
              </controlPr>
            </control>
          </mc:Choice>
        </mc:AlternateContent>
      </controls>
    </mc:Choice>
  </mc:AlternateContent>
</worksheet>
</file>

<file path=xl/worksheets/sheet1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000-000000000000}">
  <dimension ref="A1"/>
  <sheetViews>
    <sheetView view="pageBreakPreview" zoomScale="85" zoomScaleNormal="100" workbookViewId="0">
      <pane xSplit="1" ySplit="6" topLeftCell="B7" activePane="bottomRight" state="frozen"/>
      <selection pane="topRight"/>
      <selection pane="bottomLeft"/>
      <selection pane="bottomRight" activeCell="P8" sqref="P8"/>
    </sheetView>
  </sheetViews>
  <sheetFormatPr defaultColWidth="9" defaultRowHeight="15.75" customHeight="1"/>
  <cols>
    <col min="1" max="1" width="4.5" customWidth="1"/>
    <col min="2" max="2" width="17.375" customWidth="1"/>
    <col min="3" max="4" width="5.375" customWidth="1"/>
    <col min="5" max="5" width="16.375" customWidth="1"/>
    <col min="6" max="8" width="4.875" customWidth="1"/>
    <col min="9" max="15" width="8.5" customWidth="1"/>
    <col min="16" max="16" width="7.375" customWidth="1"/>
  </cols>
  <sheetData>
    <row r="1" ht="30" customHeight="1"/>
  </sheetData>
  <protectedRanges>
    <protectedRange sqref="A7:M24 I26:K26 M26 P7:P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1597" r:id="rId4" name="Option Button 13">
              <controlPr defaultSize="0" autoPict="0" macro="[0]!管道沟槽2_选项按钮13_Click">
                <anchor moveWithCells="1">
                  <from>
                    <xdr:col>16</xdr:col>
                    <xdr:colOff>66675</xdr:colOff>
                    <xdr:row>0</xdr:row>
                    <xdr:rowOff>85725</xdr:rowOff>
                  </from>
                  <to>
                    <xdr:col>18</xdr:col>
                    <xdr:colOff>257175</xdr:colOff>
                    <xdr:row>1</xdr:row>
                    <xdr:rowOff>85725</xdr:rowOff>
                  </to>
                </anchor>
              </controlPr>
            </control>
          </mc:Choice>
        </mc:AlternateContent>
      </controls>
    </mc:Choice>
  </mc:AlternateContent>
</worksheet>
</file>

<file path=xl/worksheets/sheet1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100-000000000000}">
  <dimension ref="Q1:R1"/>
  <sheetViews>
    <sheetView view="pageBreakPreview" zoomScale="85" zoomScaleNormal="100" workbookViewId="0">
      <pane xSplit="1" ySplit="6" topLeftCell="B7" activePane="bottomRight" state="frozen"/>
      <selection pane="topRight"/>
      <selection pane="bottomLeft"/>
      <selection pane="bottomRight" activeCell="T5" sqref="T5"/>
    </sheetView>
  </sheetViews>
  <sheetFormatPr defaultColWidth="9" defaultRowHeight="15.75" customHeight="1" outlineLevelCol="1"/>
  <cols>
    <col min="1" max="1" width="4.375" customWidth="1"/>
    <col min="2" max="2" width="8"/>
    <col min="3" max="3" width="11.5" customWidth="1"/>
    <col min="4" max="4" width="10" customWidth="1"/>
    <col min="5" max="5" width="9.25" customWidth="1"/>
    <col min="6" max="9" width="4.875" customWidth="1"/>
    <col min="10" max="16" width="8.625" customWidth="1"/>
    <col min="17" max="17" width="10.25" customWidth="1" outlineLevel="1"/>
    <col min="18" max="18" width="8.625" customWidth="1" outlineLevel="1"/>
    <col min="19" max="19" width="7.75" customWidth="1"/>
  </cols>
  <sheetData>
    <row r="1" ht="30" customHeight="1"/>
  </sheetData>
  <protectedRanges>
    <protectedRange sqref="S7:S24 J26:L26 N26 A7:N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2622" r:id="rId4" name="Option Button 14">
              <controlPr defaultSize="0" autoPict="0" macro="[0]!机器设备2_选项按钮14_Click">
                <anchor moveWithCells="1">
                  <from>
                    <xdr:col>19</xdr:col>
                    <xdr:colOff>47625</xdr:colOff>
                    <xdr:row>0</xdr:row>
                    <xdr:rowOff>57150</xdr:rowOff>
                  </from>
                  <to>
                    <xdr:col>21</xdr:col>
                    <xdr:colOff>57150</xdr:colOff>
                    <xdr:row>1</xdr:row>
                    <xdr:rowOff>76200</xdr:rowOff>
                  </to>
                </anchor>
              </controlPr>
            </control>
          </mc:Choice>
        </mc:AlternateContent>
      </controls>
    </mc:Choice>
  </mc:AlternateContent>
</worksheet>
</file>

<file path=xl/worksheets/sheet1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200-000000000000}">
  <dimension ref="Q1:R1"/>
  <sheetViews>
    <sheetView view="pageBreakPreview" zoomScale="85" zoomScaleNormal="100" workbookViewId="0">
      <pane xSplit="1" ySplit="6" topLeftCell="B7" activePane="bottomRight" state="frozen"/>
      <selection pane="topRight"/>
      <selection pane="bottomLeft"/>
      <selection pane="bottomRight" activeCell="Q3" sqref="Q3"/>
    </sheetView>
  </sheetViews>
  <sheetFormatPr defaultColWidth="8.625" defaultRowHeight="15.75" customHeight="1" outlineLevelCol="1"/>
  <cols>
    <col min="1" max="1" width="4.25" customWidth="1"/>
    <col min="2" max="2" width="8"/>
    <col min="3" max="3" width="13.875" customWidth="1"/>
    <col min="4" max="4" width="7.5" customWidth="1"/>
    <col min="5" max="8" width="4.75" customWidth="1"/>
    <col min="9" max="9" width="7.625" customWidth="1"/>
    <col min="17" max="17" width="10" customWidth="1" outlineLevel="1"/>
    <col min="18" max="18" width="9" outlineLevel="1"/>
    <col min="19" max="19" width="8.125" customWidth="1"/>
  </cols>
  <sheetData>
    <row r="1" ht="30" customHeight="1"/>
  </sheetData>
  <protectedRanges>
    <protectedRange sqref="A7:N24 J26:L26 N26 S7:S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3646" r:id="rId4" name="Option Button 14">
              <controlPr defaultSize="0" autoPict="0" macro="[0]!车辆2_选项按钮14_Click">
                <anchor moveWithCells="1">
                  <from>
                    <xdr:col>19</xdr:col>
                    <xdr:colOff>57150</xdr:colOff>
                    <xdr:row>0</xdr:row>
                    <xdr:rowOff>38100</xdr:rowOff>
                  </from>
                  <to>
                    <xdr:col>21</xdr:col>
                    <xdr:colOff>85725</xdr:colOff>
                    <xdr:row>1</xdr:row>
                    <xdr:rowOff>114300</xdr:rowOff>
                  </to>
                </anchor>
              </controlPr>
            </control>
          </mc:Choice>
        </mc:AlternateContent>
      </controls>
    </mc:Choice>
  </mc:AlternateContent>
</worksheet>
</file>

<file path=xl/worksheets/sheet1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300-000000000000}">
  <dimension ref="Q1:R1"/>
  <sheetViews>
    <sheetView view="pageBreakPreview" zoomScale="85" zoomScaleNormal="100" workbookViewId="0">
      <pane xSplit="1" ySplit="6" topLeftCell="B7" activePane="bottomRight" state="frozen"/>
      <selection pane="topRight"/>
      <selection pane="bottomLeft"/>
      <selection pane="bottomRight" activeCell="S6" sqref="S6"/>
    </sheetView>
  </sheetViews>
  <sheetFormatPr defaultColWidth="9" defaultRowHeight="15.75" customHeight="1" outlineLevelCol="1"/>
  <cols>
    <col min="1" max="1" width="4.75" customWidth="1"/>
    <col min="2" max="2" width="5.5" customWidth="1"/>
    <col min="3" max="3" width="10.5" customWidth="1"/>
    <col min="4" max="4" width="11.25" customWidth="1"/>
    <col min="5" max="5" width="10.375" customWidth="1"/>
    <col min="6" max="7" width="4.375" customWidth="1"/>
    <col min="8" max="9" width="5" customWidth="1"/>
    <col min="10" max="16" width="8.875" customWidth="1"/>
    <col min="17" max="18" width="8.875" customWidth="1" outlineLevel="1"/>
    <col min="19" max="19" width="7.875" customWidth="1"/>
  </cols>
  <sheetData>
    <row r="1" ht="30" customHeight="1"/>
  </sheetData>
  <protectedRanges>
    <protectedRange sqref="S7:S24 J26:L26 N26 A7:N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4670" r:id="rId4" name="Option Button 1038">
              <controlPr defaultSize="0" autoPict="0" macro="[0]!电子设备2_选项按钮1038_Click">
                <anchor moveWithCells="1">
                  <from>
                    <xdr:col>19</xdr:col>
                    <xdr:colOff>38100</xdr:colOff>
                    <xdr:row>0</xdr:row>
                    <xdr:rowOff>47625</xdr:rowOff>
                  </from>
                  <to>
                    <xdr:col>21</xdr:col>
                    <xdr:colOff>66675</xdr:colOff>
                    <xdr:row>1</xdr:row>
                    <xdr:rowOff>133350</xdr:rowOff>
                  </to>
                </anchor>
              </controlPr>
            </control>
          </mc:Choice>
        </mc:AlternateContent>
      </controls>
    </mc:Choice>
  </mc:AlternateContent>
</worksheet>
</file>

<file path=xl/worksheets/sheet1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400-000000000000}">
  <dimension ref="A1"/>
  <sheetViews>
    <sheetView view="pageBreakPreview" zoomScale="85" zoomScaleNormal="100" workbookViewId="0">
      <pane xSplit="1" ySplit="6" topLeftCell="B7" activePane="bottomRight" state="frozen"/>
      <selection pane="topRight"/>
      <selection pane="bottomLeft"/>
      <selection pane="bottomRight" activeCell="Q6" sqref="Q6"/>
    </sheetView>
  </sheetViews>
  <sheetFormatPr defaultColWidth="9" defaultRowHeight="15.75" customHeight="1"/>
  <cols>
    <col min="1" max="1" width="3.875" customWidth="1"/>
    <col min="2" max="2" width="6.875" customWidth="1"/>
    <col min="3" max="3" width="12.625" customWidth="1"/>
    <col min="4" max="4" width="16.25" customWidth="1"/>
    <col min="5" max="9" width="5" customWidth="1"/>
    <col min="10" max="10" width="8" customWidth="1"/>
    <col min="11" max="15" width="9.125" customWidth="1"/>
    <col min="16" max="16" width="12.875" customWidth="1"/>
  </cols>
  <sheetData>
    <row r="1" ht="30" customHeight="1"/>
  </sheetData>
  <protectedRanges>
    <protectedRange sqref="P7:P26 A7:M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5693" r:id="rId4" name="Option Button 13">
              <controlPr defaultSize="0" autoPict="0" macro="[0]!土地2_选项按钮13_Click">
                <anchor moveWithCells="1">
                  <from>
                    <xdr:col>16</xdr:col>
                    <xdr:colOff>76200</xdr:colOff>
                    <xdr:row>0</xdr:row>
                    <xdr:rowOff>57150</xdr:rowOff>
                  </from>
                  <to>
                    <xdr:col>18</xdr:col>
                    <xdr:colOff>514350</xdr:colOff>
                    <xdr:row>1</xdr:row>
                    <xdr:rowOff>171450</xdr:rowOff>
                  </to>
                </anchor>
              </controlPr>
            </control>
          </mc:Choice>
        </mc:AlternateContent>
      </controls>
    </mc:Choice>
  </mc:AlternateConten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Q31"/>
  <sheetViews>
    <sheetView view="pageBreakPreview" zoomScaleNormal="100" workbookViewId="0">
      <pane xSplit="1" ySplit="6" topLeftCell="B7" activePane="bottomRight" state="frozen"/>
      <selection pane="topRight"/>
      <selection pane="bottomLeft"/>
      <selection pane="bottomRight" activeCell="J8" sqref="J8:L26"/>
    </sheetView>
  </sheetViews>
  <sheetFormatPr defaultColWidth="8.625" defaultRowHeight="15.75" customHeight="1"/>
  <cols>
    <col min="1" max="1" width="5.25" style="11" customWidth="1"/>
    <col min="2" max="2" width="18" style="11" customWidth="1"/>
    <col min="3" max="3" width="12" style="11" customWidth="1"/>
    <col min="4" max="4" width="9.5" style="11" customWidth="1"/>
    <col min="5" max="5" width="9.125" style="11" customWidth="1"/>
    <col min="6" max="6" width="6.5" style="11" customWidth="1"/>
    <col min="7" max="7" width="9.125" style="11" customWidth="1"/>
    <col min="8" max="9" width="13.75" style="173" customWidth="1"/>
    <col min="10" max="10" width="7.75" style="173" customWidth="1"/>
    <col min="11" max="11" width="6.875" style="173" customWidth="1"/>
    <col min="12" max="12" width="14.75" style="11" customWidth="1"/>
    <col min="13" max="15" width="9" style="11"/>
    <col min="16" max="16" width="9" style="195"/>
    <col min="17" max="32" width="9" style="11"/>
    <col min="33" max="16384" width="8.625" style="11"/>
  </cols>
  <sheetData>
    <row r="1" spans="1:17" s="7" customFormat="1" ht="30" customHeight="1">
      <c r="A1" s="415" t="str">
        <f>"应收票据评估"&amp;表头信息!E35</f>
        <v>应收票据评估明细表</v>
      </c>
      <c r="B1" s="415"/>
      <c r="C1" s="415"/>
      <c r="D1" s="415"/>
      <c r="E1" s="415"/>
      <c r="F1" s="415"/>
      <c r="G1" s="415"/>
      <c r="H1" s="415"/>
      <c r="I1" s="464"/>
      <c r="J1" s="465"/>
      <c r="K1" s="465"/>
      <c r="L1" s="465"/>
      <c r="P1" s="196"/>
    </row>
    <row r="2" spans="1:17" ht="15.75" customHeight="1">
      <c r="A2" s="417" t="str">
        <f>表头信息!D5&amp;表头信息!E5</f>
        <v>评估基准日：2022年10月31日</v>
      </c>
      <c r="B2" s="417"/>
      <c r="C2" s="417"/>
      <c r="D2" s="417"/>
      <c r="E2" s="417"/>
      <c r="F2" s="417"/>
      <c r="G2" s="417"/>
      <c r="H2" s="417"/>
      <c r="I2" s="457"/>
      <c r="J2" s="457"/>
      <c r="K2" s="457"/>
      <c r="L2" s="457"/>
    </row>
    <row r="3" spans="1:17" ht="15.75" customHeight="1">
      <c r="A3" s="12"/>
      <c r="B3" s="12"/>
      <c r="C3" s="12"/>
      <c r="D3" s="12"/>
      <c r="E3" s="12"/>
      <c r="F3" s="12"/>
      <c r="G3" s="12"/>
      <c r="H3" s="12"/>
      <c r="I3" s="13"/>
      <c r="J3" s="13"/>
      <c r="K3" s="13"/>
      <c r="L3" s="14" t="s">
        <v>375</v>
      </c>
    </row>
    <row r="4" spans="1:17" ht="15.75" customHeight="1">
      <c r="A4" s="64" t="str">
        <f>表头信息!D2&amp;表头信息!E2</f>
        <v>产权持有单位：西安曲江楼观旅游农业开发有限公司</v>
      </c>
      <c r="B4" s="15"/>
      <c r="C4" s="15"/>
      <c r="D4" s="15"/>
      <c r="E4" s="15"/>
      <c r="F4" s="15"/>
      <c r="G4" s="15"/>
      <c r="H4" s="166"/>
      <c r="I4" s="166"/>
      <c r="J4" s="166"/>
      <c r="K4" s="166"/>
      <c r="L4" s="16" t="s">
        <v>3</v>
      </c>
    </row>
    <row r="5" spans="1:17" s="8" customFormat="1" ht="15.75" customHeight="1">
      <c r="A5" s="455" t="s">
        <v>5</v>
      </c>
      <c r="B5" s="455" t="s">
        <v>376</v>
      </c>
      <c r="C5" s="455" t="s">
        <v>377</v>
      </c>
      <c r="D5" s="455" t="s">
        <v>378</v>
      </c>
      <c r="E5" s="455" t="s">
        <v>379</v>
      </c>
      <c r="F5" s="455" t="s">
        <v>353</v>
      </c>
      <c r="G5" s="455" t="s">
        <v>380</v>
      </c>
      <c r="H5" s="455" t="s">
        <v>238</v>
      </c>
      <c r="I5" s="455" t="s">
        <v>239</v>
      </c>
      <c r="J5" s="455" t="s">
        <v>240</v>
      </c>
      <c r="K5" s="455" t="s">
        <v>241</v>
      </c>
      <c r="L5" s="455" t="s">
        <v>8</v>
      </c>
      <c r="M5" s="86" t="s">
        <v>297</v>
      </c>
      <c r="N5" s="86"/>
      <c r="O5" s="86" t="s">
        <v>345</v>
      </c>
      <c r="P5" s="466" t="s">
        <v>381</v>
      </c>
      <c r="Q5" s="467" t="s">
        <v>382</v>
      </c>
    </row>
    <row r="6" spans="1:17" s="8" customFormat="1" ht="15.75" customHeight="1">
      <c r="A6" s="456"/>
      <c r="B6" s="456"/>
      <c r="C6" s="463"/>
      <c r="D6" s="456"/>
      <c r="E6" s="456"/>
      <c r="F6" s="456"/>
      <c r="G6" s="456"/>
      <c r="H6" s="456"/>
      <c r="I6" s="456"/>
      <c r="J6" s="456"/>
      <c r="K6" s="456" t="s">
        <v>314</v>
      </c>
      <c r="L6" s="456"/>
      <c r="M6" s="86" t="s">
        <v>383</v>
      </c>
      <c r="N6" s="86" t="s">
        <v>301</v>
      </c>
      <c r="O6" s="86" t="s">
        <v>348</v>
      </c>
      <c r="P6" s="466"/>
      <c r="Q6" s="467"/>
    </row>
    <row r="7" spans="1:17" s="9" customFormat="1" ht="15.75" customHeight="1">
      <c r="A7" s="17">
        <v>1</v>
      </c>
      <c r="B7" s="18"/>
      <c r="C7" s="18"/>
      <c r="D7" s="75"/>
      <c r="E7" s="75"/>
      <c r="F7" s="103"/>
      <c r="G7" s="103"/>
      <c r="H7" s="20"/>
      <c r="I7" s="20"/>
      <c r="J7" s="39">
        <f>I7-H7</f>
        <v>0</v>
      </c>
      <c r="K7" s="39">
        <f>IF(H7=0,0,J7/ABS(H7))*100</f>
        <v>0</v>
      </c>
      <c r="L7" s="21"/>
      <c r="P7" s="198"/>
    </row>
    <row r="8" spans="1:17" s="9" customFormat="1" ht="15.75" customHeight="1">
      <c r="A8" s="17">
        <v>2</v>
      </c>
      <c r="B8" s="18"/>
      <c r="C8" s="18"/>
      <c r="D8" s="75"/>
      <c r="E8" s="75"/>
      <c r="F8" s="103"/>
      <c r="G8" s="103"/>
      <c r="H8" s="20"/>
      <c r="I8" s="20"/>
      <c r="J8" s="39"/>
      <c r="K8" s="39"/>
      <c r="L8" s="21"/>
      <c r="P8" s="198"/>
    </row>
    <row r="9" spans="1:17" s="9" customFormat="1" ht="15.75" customHeight="1">
      <c r="A9" s="17">
        <v>3</v>
      </c>
      <c r="B9" s="18"/>
      <c r="C9" s="18"/>
      <c r="D9" s="75"/>
      <c r="E9" s="75"/>
      <c r="F9" s="103"/>
      <c r="G9" s="103"/>
      <c r="H9" s="20"/>
      <c r="I9" s="20"/>
      <c r="J9" s="39"/>
      <c r="K9" s="39"/>
      <c r="L9" s="21"/>
      <c r="P9" s="198"/>
    </row>
    <row r="10" spans="1:17" s="9" customFormat="1" ht="15.75" customHeight="1">
      <c r="A10" s="17">
        <v>4</v>
      </c>
      <c r="B10" s="18"/>
      <c r="C10" s="18"/>
      <c r="D10" s="75"/>
      <c r="E10" s="75"/>
      <c r="F10" s="103"/>
      <c r="G10" s="103"/>
      <c r="H10" s="20"/>
      <c r="I10" s="20"/>
      <c r="J10" s="39"/>
      <c r="K10" s="39"/>
      <c r="L10" s="21"/>
      <c r="P10" s="198"/>
    </row>
    <row r="11" spans="1:17" s="9" customFormat="1" ht="15.75" customHeight="1">
      <c r="A11" s="17">
        <v>5</v>
      </c>
      <c r="B11" s="18"/>
      <c r="C11" s="18"/>
      <c r="D11" s="75"/>
      <c r="E11" s="75"/>
      <c r="F11" s="103"/>
      <c r="G11" s="103"/>
      <c r="H11" s="20"/>
      <c r="I11" s="20"/>
      <c r="J11" s="39"/>
      <c r="K11" s="39"/>
      <c r="L11" s="21"/>
      <c r="P11" s="198"/>
    </row>
    <row r="12" spans="1:17" s="9" customFormat="1" ht="15.75" customHeight="1">
      <c r="A12" s="17">
        <v>6</v>
      </c>
      <c r="B12" s="18"/>
      <c r="C12" s="18"/>
      <c r="D12" s="75"/>
      <c r="E12" s="75"/>
      <c r="F12" s="103"/>
      <c r="G12" s="103"/>
      <c r="H12" s="20"/>
      <c r="I12" s="20"/>
      <c r="J12" s="39"/>
      <c r="K12" s="39"/>
      <c r="L12" s="21"/>
      <c r="P12" s="198"/>
    </row>
    <row r="13" spans="1:17" s="9" customFormat="1" ht="15.75" customHeight="1">
      <c r="A13" s="17">
        <v>7</v>
      </c>
      <c r="B13" s="18"/>
      <c r="C13" s="18"/>
      <c r="D13" s="75"/>
      <c r="E13" s="75"/>
      <c r="F13" s="103"/>
      <c r="G13" s="103"/>
      <c r="H13" s="20"/>
      <c r="I13" s="20"/>
      <c r="J13" s="39"/>
      <c r="K13" s="39"/>
      <c r="L13" s="21"/>
      <c r="P13" s="198"/>
    </row>
    <row r="14" spans="1:17" s="9" customFormat="1" ht="15.75" customHeight="1">
      <c r="A14" s="17">
        <v>8</v>
      </c>
      <c r="B14" s="18"/>
      <c r="C14" s="18"/>
      <c r="D14" s="75"/>
      <c r="E14" s="75"/>
      <c r="F14" s="103"/>
      <c r="G14" s="103"/>
      <c r="H14" s="20"/>
      <c r="I14" s="20"/>
      <c r="J14" s="39"/>
      <c r="K14" s="39"/>
      <c r="L14" s="21"/>
      <c r="P14" s="198"/>
    </row>
    <row r="15" spans="1:17" s="9" customFormat="1" ht="15.75" customHeight="1">
      <c r="A15" s="17">
        <v>9</v>
      </c>
      <c r="B15" s="18"/>
      <c r="C15" s="18"/>
      <c r="D15" s="75"/>
      <c r="E15" s="75"/>
      <c r="F15" s="103"/>
      <c r="G15" s="103"/>
      <c r="H15" s="20"/>
      <c r="I15" s="20"/>
      <c r="J15" s="39"/>
      <c r="K15" s="39"/>
      <c r="L15" s="21"/>
      <c r="P15" s="198"/>
    </row>
    <row r="16" spans="1:17" s="9" customFormat="1" ht="15.75" customHeight="1">
      <c r="A16" s="17">
        <v>10</v>
      </c>
      <c r="B16" s="18"/>
      <c r="C16" s="18"/>
      <c r="D16" s="75"/>
      <c r="E16" s="75"/>
      <c r="F16" s="103"/>
      <c r="G16" s="103"/>
      <c r="H16" s="20"/>
      <c r="I16" s="20"/>
      <c r="J16" s="39"/>
      <c r="K16" s="39"/>
      <c r="L16" s="21"/>
      <c r="P16" s="198"/>
    </row>
    <row r="17" spans="1:16" s="9" customFormat="1" ht="15.75" customHeight="1">
      <c r="A17" s="17">
        <v>11</v>
      </c>
      <c r="B17" s="18"/>
      <c r="C17" s="18"/>
      <c r="D17" s="75"/>
      <c r="E17" s="75"/>
      <c r="F17" s="103"/>
      <c r="G17" s="103"/>
      <c r="H17" s="20"/>
      <c r="I17" s="20"/>
      <c r="J17" s="39"/>
      <c r="K17" s="39"/>
      <c r="L17" s="21"/>
      <c r="P17" s="198"/>
    </row>
    <row r="18" spans="1:16" s="9" customFormat="1" ht="15.75" customHeight="1">
      <c r="A18" s="17">
        <v>12</v>
      </c>
      <c r="B18" s="18"/>
      <c r="C18" s="18"/>
      <c r="D18" s="75"/>
      <c r="E18" s="75"/>
      <c r="F18" s="103"/>
      <c r="G18" s="103"/>
      <c r="H18" s="20"/>
      <c r="I18" s="20"/>
      <c r="J18" s="39"/>
      <c r="K18" s="39"/>
      <c r="L18" s="21"/>
      <c r="P18" s="198"/>
    </row>
    <row r="19" spans="1:16" s="9" customFormat="1" ht="15.75" customHeight="1">
      <c r="A19" s="17">
        <v>13</v>
      </c>
      <c r="B19" s="18"/>
      <c r="C19" s="18"/>
      <c r="D19" s="75"/>
      <c r="E19" s="75"/>
      <c r="F19" s="103"/>
      <c r="G19" s="103"/>
      <c r="H19" s="20"/>
      <c r="I19" s="20"/>
      <c r="J19" s="39"/>
      <c r="K19" s="39"/>
      <c r="L19" s="21"/>
      <c r="P19" s="198"/>
    </row>
    <row r="20" spans="1:16" s="9" customFormat="1" ht="15.75" customHeight="1">
      <c r="A20" s="17">
        <v>14</v>
      </c>
      <c r="B20" s="18"/>
      <c r="C20" s="18"/>
      <c r="D20" s="75"/>
      <c r="E20" s="75"/>
      <c r="F20" s="103"/>
      <c r="G20" s="103"/>
      <c r="H20" s="20"/>
      <c r="I20" s="20"/>
      <c r="J20" s="39"/>
      <c r="K20" s="39"/>
      <c r="L20" s="21"/>
      <c r="P20" s="198"/>
    </row>
    <row r="21" spans="1:16" s="9" customFormat="1" ht="15.75" customHeight="1">
      <c r="A21" s="17">
        <v>15</v>
      </c>
      <c r="B21" s="18"/>
      <c r="C21" s="18"/>
      <c r="D21" s="75"/>
      <c r="E21" s="75"/>
      <c r="F21" s="103"/>
      <c r="G21" s="103"/>
      <c r="H21" s="20"/>
      <c r="I21" s="20"/>
      <c r="J21" s="39"/>
      <c r="K21" s="39"/>
      <c r="L21" s="21"/>
      <c r="P21" s="198"/>
    </row>
    <row r="22" spans="1:16" s="9" customFormat="1" ht="15.75" customHeight="1">
      <c r="A22" s="17">
        <v>16</v>
      </c>
      <c r="B22" s="18"/>
      <c r="C22" s="18"/>
      <c r="D22" s="75"/>
      <c r="E22" s="75"/>
      <c r="F22" s="103"/>
      <c r="G22" s="103"/>
      <c r="H22" s="20"/>
      <c r="I22" s="20"/>
      <c r="J22" s="39"/>
      <c r="K22" s="39"/>
      <c r="L22" s="21"/>
      <c r="P22" s="198"/>
    </row>
    <row r="23" spans="1:16" s="9" customFormat="1" ht="15.75" customHeight="1">
      <c r="A23" s="17">
        <v>17</v>
      </c>
      <c r="B23" s="18"/>
      <c r="C23" s="18"/>
      <c r="D23" s="75"/>
      <c r="E23" s="75"/>
      <c r="F23" s="103"/>
      <c r="G23" s="103"/>
      <c r="H23" s="20"/>
      <c r="I23" s="20"/>
      <c r="J23" s="39"/>
      <c r="K23" s="39"/>
      <c r="L23" s="21"/>
      <c r="P23" s="198"/>
    </row>
    <row r="24" spans="1:16" s="9" customFormat="1" ht="15.75" customHeight="1">
      <c r="A24" s="17">
        <v>18</v>
      </c>
      <c r="B24" s="18"/>
      <c r="C24" s="18"/>
      <c r="D24" s="75"/>
      <c r="E24" s="75"/>
      <c r="F24" s="103"/>
      <c r="G24" s="103"/>
      <c r="H24" s="20"/>
      <c r="I24" s="20"/>
      <c r="J24" s="39"/>
      <c r="K24" s="39"/>
      <c r="L24" s="21"/>
      <c r="P24" s="198"/>
    </row>
    <row r="25" spans="1:16" s="9" customFormat="1" ht="15.75" customHeight="1">
      <c r="A25" s="433" t="s">
        <v>384</v>
      </c>
      <c r="B25" s="452"/>
      <c r="C25" s="452"/>
      <c r="D25" s="452"/>
      <c r="E25" s="452"/>
      <c r="F25" s="434"/>
      <c r="G25" s="22"/>
      <c r="H25" s="48">
        <f>SUM(H7:H24)</f>
        <v>0</v>
      </c>
      <c r="I25" s="48">
        <f>SUM(I7:I24)</f>
        <v>0</v>
      </c>
      <c r="J25" s="48">
        <f>I25-H25</f>
        <v>0</v>
      </c>
      <c r="K25" s="39">
        <f>IF(H25=0,0,J25/ABS(H25))*100</f>
        <v>0</v>
      </c>
      <c r="L25" s="24"/>
      <c r="P25" s="198"/>
    </row>
    <row r="26" spans="1:16" s="9" customFormat="1" ht="15.75" customHeight="1">
      <c r="A26" s="433" t="s">
        <v>385</v>
      </c>
      <c r="B26" s="452"/>
      <c r="C26" s="452"/>
      <c r="D26" s="452"/>
      <c r="E26" s="452"/>
      <c r="F26" s="434"/>
      <c r="G26" s="22"/>
      <c r="H26" s="207"/>
      <c r="I26" s="72"/>
      <c r="J26" s="39">
        <f>I26-H26</f>
        <v>0</v>
      </c>
      <c r="K26" s="39">
        <f>IF(H26=0,0,J26/ABS(H26))*100</f>
        <v>0</v>
      </c>
      <c r="L26" s="24"/>
      <c r="P26" s="198"/>
    </row>
    <row r="27" spans="1:16" s="9" customFormat="1" ht="15.75" customHeight="1">
      <c r="A27" s="433" t="s">
        <v>291</v>
      </c>
      <c r="B27" s="452"/>
      <c r="C27" s="452"/>
      <c r="D27" s="452"/>
      <c r="E27" s="452"/>
      <c r="F27" s="434"/>
      <c r="G27" s="22"/>
      <c r="H27" s="208">
        <f>H25-H26</f>
        <v>0</v>
      </c>
      <c r="I27" s="208">
        <f>I25-I26</f>
        <v>0</v>
      </c>
      <c r="J27" s="208">
        <f>IF(((J25-J26)-SUM(J7:J25)+J26)&lt;0.001,J25-J26,"false")</f>
        <v>0</v>
      </c>
      <c r="K27" s="39">
        <f>IF(H27=0,0,J27/ABS(H27))*100</f>
        <v>0</v>
      </c>
      <c r="L27" s="24"/>
      <c r="M27" s="92"/>
      <c r="P27" s="198"/>
    </row>
    <row r="28" spans="1:16" s="10" customFormat="1" ht="15.75" customHeight="1">
      <c r="A28" s="25"/>
      <c r="E28" s="418"/>
      <c r="F28" s="418"/>
      <c r="G28" s="418"/>
      <c r="H28" s="418"/>
      <c r="I28" s="26"/>
      <c r="J28" s="26"/>
      <c r="K28" s="26"/>
      <c r="L28" s="26"/>
      <c r="M28" s="93"/>
      <c r="P28" s="164"/>
    </row>
    <row r="29" spans="1:16" s="10" customFormat="1" ht="15.75" customHeight="1">
      <c r="A29" s="425" t="str">
        <f>表头信息!D8&amp;表头信息!E8</f>
        <v>产权持有单位填表人：谭勃</v>
      </c>
      <c r="B29" s="425"/>
      <c r="C29" s="425"/>
      <c r="D29" s="425"/>
      <c r="E29" s="425"/>
      <c r="F29" s="425"/>
      <c r="G29" s="27"/>
      <c r="H29" s="31"/>
      <c r="J29" s="453" t="str">
        <f>表头信息!D20&amp;表头信息!E23</f>
        <v>评估人员：柳青、殷涛</v>
      </c>
      <c r="K29" s="454"/>
      <c r="L29" s="454"/>
      <c r="M29" s="28"/>
      <c r="P29" s="164"/>
    </row>
    <row r="30" spans="1:16" s="10" customFormat="1" ht="15.75" customHeight="1">
      <c r="A30" s="30" t="str">
        <f>表头信息!D11&amp;表头信息!E11</f>
        <v>填表日期：2022年11月2日</v>
      </c>
      <c r="B30" s="28"/>
      <c r="C30" s="28"/>
      <c r="D30" s="28"/>
      <c r="E30" s="28"/>
      <c r="F30" s="31"/>
      <c r="G30" s="31"/>
      <c r="H30" s="31"/>
      <c r="J30" s="31"/>
      <c r="K30" s="31"/>
      <c r="L30" s="31"/>
      <c r="M30" s="28"/>
      <c r="P30" s="164"/>
    </row>
    <row r="31" spans="1:16" ht="15.75" customHeight="1">
      <c r="E31" s="56"/>
      <c r="F31" s="56"/>
      <c r="G31" s="56"/>
      <c r="H31" s="182"/>
    </row>
  </sheetData>
  <protectedRanges>
    <protectedRange sqref="H26:I26 L7:L24 A7:I24" name="区域1"/>
  </protectedRanges>
  <mergeCells count="22">
    <mergeCell ref="P5:P6"/>
    <mergeCell ref="Q5:Q6"/>
    <mergeCell ref="E28:H28"/>
    <mergeCell ref="A29:F29"/>
    <mergeCell ref="J29:L29"/>
    <mergeCell ref="A5:A6"/>
    <mergeCell ref="B5:B6"/>
    <mergeCell ref="C5:C6"/>
    <mergeCell ref="D5:D6"/>
    <mergeCell ref="E5:E6"/>
    <mergeCell ref="F5:F6"/>
    <mergeCell ref="G5:G6"/>
    <mergeCell ref="H5:H6"/>
    <mergeCell ref="I5:I6"/>
    <mergeCell ref="J5:J6"/>
    <mergeCell ref="K5:K6"/>
    <mergeCell ref="L5:L6"/>
    <mergeCell ref="A1:L1"/>
    <mergeCell ref="A2:L2"/>
    <mergeCell ref="A25:F25"/>
    <mergeCell ref="A26:F26"/>
    <mergeCell ref="A27:F27"/>
  </mergeCells>
  <phoneticPr fontId="67" type="noConversion"/>
  <hyperlinks>
    <hyperlink ref="A1:L1" location="'3-流动资产汇总'!B10" display="=&quot;应收票据评估&quot;&amp;表头信息!E35" xr:uid="{00000000-0004-0000-0E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4684" r:id="rId4" name="Check Box 476">
              <controlPr defaultSize="0" autoPict="0" macro="[0]!复选框476_Click">
                <anchor moveWithCells="1">
                  <from>
                    <xdr:col>12</xdr:col>
                    <xdr:colOff>142875</xdr:colOff>
                    <xdr:row>0</xdr:row>
                    <xdr:rowOff>76200</xdr:rowOff>
                  </from>
                  <to>
                    <xdr:col>13</xdr:col>
                    <xdr:colOff>638175</xdr:colOff>
                    <xdr:row>1</xdr:row>
                    <xdr:rowOff>9525</xdr:rowOff>
                  </to>
                </anchor>
              </controlPr>
            </control>
          </mc:Choice>
        </mc:AlternateContent>
      </controls>
    </mc:Choice>
  </mc:AlternateContent>
</worksheet>
</file>

<file path=xl/worksheets/sheet1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500-000000000000}">
  <dimension ref="A1"/>
  <sheetViews>
    <sheetView view="pageBreakPreview" zoomScale="85" zoomScaleNormal="100" workbookViewId="0">
      <pane xSplit="1" ySplit="6" topLeftCell="B7" activePane="bottomRight" state="frozen"/>
      <selection pane="topRight"/>
      <selection pane="bottomLeft"/>
      <selection pane="bottomRight" activeCell="I8" sqref="I8"/>
    </sheetView>
  </sheetViews>
  <sheetFormatPr defaultColWidth="9" defaultRowHeight="15.75" customHeight="1"/>
  <cols>
    <col min="1" max="1" width="5.5" customWidth="1"/>
    <col min="2" max="2" width="36" customWidth="1"/>
    <col min="3" max="7" width="14.5" customWidth="1"/>
    <col min="8" max="8" width="17" customWidth="1"/>
  </cols>
  <sheetData>
    <row r="1" ht="30" customHeight="1"/>
  </sheetData>
  <protectedRanges>
    <protectedRange sqref="A7:E26 H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6721" r:id="rId4" name="Option Button 17">
              <controlPr defaultSize="0" autoPict="0" macro="[0]!固定资产清理2_选项按钮17_Click">
                <anchor moveWithCells="1">
                  <from>
                    <xdr:col>8</xdr:col>
                    <xdr:colOff>104775</xdr:colOff>
                    <xdr:row>0</xdr:row>
                    <xdr:rowOff>85725</xdr:rowOff>
                  </from>
                  <to>
                    <xdr:col>10</xdr:col>
                    <xdr:colOff>152400</xdr:colOff>
                    <xdr:row>1</xdr:row>
                    <xdr:rowOff>133350</xdr:rowOff>
                  </to>
                </anchor>
              </controlPr>
            </control>
          </mc:Choice>
        </mc:AlternateContent>
      </controls>
    </mc:Choice>
  </mc:AlternateContent>
</worksheet>
</file>

<file path=xl/worksheets/sheet1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600-000000000000}">
  <dimension ref="A1"/>
  <sheetViews>
    <sheetView view="pageBreakPreview" zoomScaleNormal="100" workbookViewId="0">
      <pane xSplit="1" ySplit="6" topLeftCell="B7" activePane="bottomRight" state="frozen"/>
      <selection pane="topRight"/>
      <selection pane="bottomLeft"/>
      <selection pane="bottomRight" activeCell="N7" sqref="N7"/>
    </sheetView>
  </sheetViews>
  <sheetFormatPr defaultColWidth="9" defaultRowHeight="15.75" customHeight="1"/>
  <cols>
    <col min="1" max="1" width="5.375" customWidth="1"/>
    <col min="2" max="2" width="18.75" customWidth="1"/>
    <col min="3" max="3" width="7.75" customWidth="1"/>
    <col min="4" max="4" width="13" customWidth="1"/>
    <col min="5" max="5" width="7.125" customWidth="1"/>
    <col min="6" max="6" width="10.75" customWidth="1"/>
    <col min="7" max="12" width="9.75" customWidth="1"/>
    <col min="13" max="13" width="9.875" customWidth="1"/>
  </cols>
  <sheetData>
    <row r="1" ht="30" customHeight="1"/>
  </sheetData>
  <protectedRanges>
    <protectedRange sqref="A7:J24 I26:J26 M7:M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8768" r:id="rId4" name="Option Button 16">
              <controlPr defaultSize="0" autoPict="0" macro="[0]!选项按钮16_Click">
                <anchor moveWithCells="1">
                  <from>
                    <xdr:col>13</xdr:col>
                    <xdr:colOff>57150</xdr:colOff>
                    <xdr:row>0</xdr:row>
                    <xdr:rowOff>104775</xdr:rowOff>
                  </from>
                  <to>
                    <xdr:col>14</xdr:col>
                    <xdr:colOff>628650</xdr:colOff>
                    <xdr:row>1</xdr:row>
                    <xdr:rowOff>28575</xdr:rowOff>
                  </to>
                </anchor>
              </controlPr>
            </control>
          </mc:Choice>
        </mc:AlternateContent>
      </controls>
    </mc:Choice>
  </mc:AlternateContent>
</worksheet>
</file>

<file path=xl/worksheets/sheet1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700-000000000000}">
  <dimension ref="A1:A6"/>
  <sheetViews>
    <sheetView view="pageBreakPreview" zoomScale="85" zoomScaleNormal="100" workbookViewId="0">
      <pane xSplit="1" ySplit="6" topLeftCell="B7" activePane="bottomRight" state="frozen"/>
      <selection pane="topRight"/>
      <selection pane="bottomLeft"/>
      <selection pane="bottomRight" activeCell="T7" sqref="T7"/>
    </sheetView>
  </sheetViews>
  <sheetFormatPr defaultColWidth="9" defaultRowHeight="15.75" customHeight="1"/>
  <cols>
    <col min="1" max="1" width="4.75" customWidth="1"/>
    <col min="2" max="2" width="9.125" customWidth="1"/>
    <col min="3" max="3" width="9.375" customWidth="1"/>
    <col min="4" max="4" width="5" customWidth="1"/>
    <col min="5" max="5" width="5.375" customWidth="1"/>
    <col min="6" max="6" width="5.125" customWidth="1"/>
    <col min="7" max="7" width="6.125" customWidth="1"/>
    <col min="8" max="17" width="7.875" customWidth="1"/>
    <col min="18" max="18" width="6.75" customWidth="1"/>
  </cols>
  <sheetData>
    <row r="1" ht="30" customHeight="1"/>
    <row r="6" ht="21" customHeight="1"/>
  </sheetData>
  <protectedRanges>
    <protectedRange sqref="A7:O24 H26:O26 R7:R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59789" r:id="rId4" name="Option Button 13">
              <controlPr defaultSize="0" autoPict="0" macro="[0]!在建设备2_选项按钮13_Click">
                <anchor moveWithCells="1">
                  <from>
                    <xdr:col>18</xdr:col>
                    <xdr:colOff>104775</xdr:colOff>
                    <xdr:row>0</xdr:row>
                    <xdr:rowOff>104775</xdr:rowOff>
                  </from>
                  <to>
                    <xdr:col>20</xdr:col>
                    <xdr:colOff>133350</xdr:colOff>
                    <xdr:row>1</xdr:row>
                    <xdr:rowOff>171450</xdr:rowOff>
                  </to>
                </anchor>
              </controlPr>
            </control>
          </mc:Choice>
        </mc:AlternateContent>
      </controls>
    </mc:Choice>
  </mc:AlternateContent>
</worksheet>
</file>

<file path=xl/worksheets/sheet1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800-000000000000}">
  <dimension ref="A1"/>
  <sheetViews>
    <sheetView view="pageBreakPreview" zoomScale="85" zoomScaleNormal="100" workbookViewId="0">
      <pane xSplit="1" ySplit="6" topLeftCell="B7" activePane="bottomRight" state="frozen"/>
      <selection pane="topRight"/>
      <selection pane="bottomLeft"/>
      <selection pane="bottomRight" activeCell="O6" sqref="O6"/>
    </sheetView>
  </sheetViews>
  <sheetFormatPr defaultColWidth="9" defaultRowHeight="15.75" customHeight="1"/>
  <cols>
    <col min="1" max="1" width="4" customWidth="1"/>
    <col min="2" max="2" width="18.5" customWidth="1"/>
    <col min="3" max="3" width="13.5" customWidth="1"/>
    <col min="4" max="4" width="4.5" customWidth="1"/>
    <col min="5" max="12" width="10.125" customWidth="1"/>
    <col min="13" max="13" width="8.75" customWidth="1"/>
  </cols>
  <sheetData>
    <row r="1" ht="30" customHeight="1"/>
  </sheetData>
  <protectedRanges>
    <protectedRange sqref="A7:J24 G26 J26 M7:M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0814" r:id="rId4" name="Option Button 14">
              <controlPr defaultSize="0" autoPict="0" macro="[0]!在建工程物资2_选项按钮14_Click">
                <anchor moveWithCells="1">
                  <from>
                    <xdr:col>13</xdr:col>
                    <xdr:colOff>19050</xdr:colOff>
                    <xdr:row>0</xdr:row>
                    <xdr:rowOff>47625</xdr:rowOff>
                  </from>
                  <to>
                    <xdr:col>15</xdr:col>
                    <xdr:colOff>314325</xdr:colOff>
                    <xdr:row>1</xdr:row>
                    <xdr:rowOff>180975</xdr:rowOff>
                  </to>
                </anchor>
              </controlPr>
            </control>
          </mc:Choice>
        </mc:AlternateContent>
      </controls>
    </mc:Choice>
  </mc:AlternateContent>
</worksheet>
</file>

<file path=xl/worksheets/sheet1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900-000000000000}">
  <dimension ref="A1"/>
  <sheetViews>
    <sheetView view="pageBreakPreview" zoomScale="85" zoomScaleNormal="100" workbookViewId="0">
      <pane xSplit="1" ySplit="6" topLeftCell="B7" activePane="bottomRight" state="frozen"/>
      <selection pane="topRight"/>
      <selection pane="bottomLeft"/>
      <selection pane="bottomRight" activeCell="O5" sqref="O5"/>
    </sheetView>
  </sheetViews>
  <sheetFormatPr defaultColWidth="9" defaultRowHeight="15.75" customHeight="1"/>
  <cols>
    <col min="1" max="1" width="4.375" customWidth="1"/>
    <col min="2" max="2" width="15.25" customWidth="1"/>
    <col min="3" max="3" width="11.625" customWidth="1"/>
    <col min="4" max="5" width="4.375" customWidth="1"/>
    <col min="6" max="6" width="8.25"/>
    <col min="7" max="13" width="10.25" customWidth="1"/>
    <col min="14" max="14" width="10.75" customWidth="1"/>
  </cols>
  <sheetData>
    <row r="1" ht="30" customHeight="1"/>
  </sheetData>
  <protectedRanges>
    <protectedRange sqref="A7:K24 G26:K26 N7:N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1838" r:id="rId4" name="Option Button 14">
              <controlPr defaultSize="0" autoPict="0" macro="[0]!生产性生物资产2_选项按钮14_Click">
                <anchor moveWithCells="1">
                  <from>
                    <xdr:col>14</xdr:col>
                    <xdr:colOff>47625</xdr:colOff>
                    <xdr:row>0</xdr:row>
                    <xdr:rowOff>66675</xdr:rowOff>
                  </from>
                  <to>
                    <xdr:col>16</xdr:col>
                    <xdr:colOff>381000</xdr:colOff>
                    <xdr:row>1</xdr:row>
                    <xdr:rowOff>180975</xdr:rowOff>
                  </to>
                </anchor>
              </controlPr>
            </control>
          </mc:Choice>
        </mc:AlternateContent>
      </controls>
    </mc:Choice>
  </mc:AlternateContent>
</worksheet>
</file>

<file path=xl/worksheets/sheet1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A00-000000000000}">
  <dimension ref="A1"/>
  <sheetViews>
    <sheetView view="pageBreakPreview" zoomScale="85" zoomScaleNormal="100" workbookViewId="0">
      <pane xSplit="1" ySplit="6" topLeftCell="B7" activePane="bottomRight" state="frozen"/>
      <selection pane="topRight"/>
      <selection pane="bottomLeft"/>
      <selection pane="bottomRight" activeCell="P9" sqref="P9"/>
    </sheetView>
  </sheetViews>
  <sheetFormatPr defaultColWidth="9" defaultRowHeight="15.75" customHeight="1"/>
  <cols>
    <col min="1" max="1" width="5" customWidth="1"/>
    <col min="2" max="2" width="7.5" customWidth="1"/>
    <col min="3" max="3" width="13.375"/>
    <col min="4" max="5" width="5.5" customWidth="1"/>
    <col min="7" max="7" width="11.875" customWidth="1"/>
    <col min="8" max="14" width="9.5" customWidth="1"/>
    <col min="15" max="15" width="6.5" customWidth="1"/>
  </cols>
  <sheetData>
    <row r="1" ht="30" customHeight="1"/>
  </sheetData>
  <protectedRanges>
    <protectedRange sqref="A7:L24 H26:J26 L26 O7:O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2862" r:id="rId4" name="Option Button 14">
              <controlPr defaultSize="0" autoPict="0" macro="[0]!油气资产2_选项按钮14_Click">
                <anchor moveWithCells="1">
                  <from>
                    <xdr:col>15</xdr:col>
                    <xdr:colOff>304800</xdr:colOff>
                    <xdr:row>0</xdr:row>
                    <xdr:rowOff>47625</xdr:rowOff>
                  </from>
                  <to>
                    <xdr:col>17</xdr:col>
                    <xdr:colOff>409575</xdr:colOff>
                    <xdr:row>1</xdr:row>
                    <xdr:rowOff>104775</xdr:rowOff>
                  </to>
                </anchor>
              </controlPr>
            </control>
          </mc:Choice>
        </mc:AlternateContent>
      </controls>
    </mc:Choice>
  </mc:AlternateContent>
</worksheet>
</file>

<file path=xl/worksheets/sheet15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B00-000000000000}">
  <sheetPr>
    <tabColor rgb="FFFFFF00"/>
  </sheetPr>
  <dimension ref="Q1:R1"/>
  <sheetViews>
    <sheetView view="pageBreakPreview" zoomScale="85" zoomScaleNormal="100" workbookViewId="0">
      <pane xSplit="1" ySplit="6" topLeftCell="B7" activePane="bottomRight" state="frozen"/>
      <selection pane="topRight"/>
      <selection pane="bottomLeft"/>
      <selection pane="bottomRight" activeCell="T6" sqref="T6"/>
    </sheetView>
  </sheetViews>
  <sheetFormatPr defaultColWidth="9" defaultRowHeight="15.75" customHeight="1" outlineLevelCol="1"/>
  <cols>
    <col min="1" max="1" width="4.375" customWidth="1"/>
    <col min="2" max="2" width="8"/>
    <col min="3" max="3" width="11.5" customWidth="1"/>
    <col min="4" max="4" width="10" customWidth="1"/>
    <col min="5" max="5" width="9.25" customWidth="1"/>
    <col min="6" max="9" width="4.875" customWidth="1"/>
    <col min="10" max="16" width="8.625" customWidth="1"/>
    <col min="17" max="17" width="10.25" customWidth="1" outlineLevel="1"/>
    <col min="18" max="18" width="8.625" customWidth="1" outlineLevel="1"/>
    <col min="19" max="19" width="7.75" customWidth="1"/>
  </cols>
  <sheetData>
    <row r="1" ht="30" customHeight="1"/>
  </sheetData>
  <protectedRanges>
    <protectedRange sqref="S7:S24 J26:L26 N26 A7:N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3886" r:id="rId4" name="Option Button 14">
              <controlPr defaultSize="0" autoPict="0" macro="[0]!使用权资产2_选项按钮14_Click">
                <anchor moveWithCells="1">
                  <from>
                    <xdr:col>19</xdr:col>
                    <xdr:colOff>85725</xdr:colOff>
                    <xdr:row>0</xdr:row>
                    <xdr:rowOff>104775</xdr:rowOff>
                  </from>
                  <to>
                    <xdr:col>21</xdr:col>
                    <xdr:colOff>257175</xdr:colOff>
                    <xdr:row>1</xdr:row>
                    <xdr:rowOff>142875</xdr:rowOff>
                  </to>
                </anchor>
              </controlPr>
            </control>
          </mc:Choice>
        </mc:AlternateContent>
      </controls>
    </mc:Choice>
  </mc:AlternateContent>
</worksheet>
</file>

<file path=xl/worksheets/sheet1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C00-000000000000}">
  <dimension ref="A1"/>
  <sheetViews>
    <sheetView view="pageBreakPreview" zoomScale="85" zoomScaleNormal="100" workbookViewId="0">
      <pane xSplit="1" ySplit="6" topLeftCell="B7" activePane="bottomRight" state="frozen"/>
      <selection pane="topRight"/>
      <selection pane="bottomLeft"/>
      <selection pane="bottomRight" activeCell="Q10" sqref="Q10"/>
    </sheetView>
  </sheetViews>
  <sheetFormatPr defaultColWidth="9" defaultRowHeight="15.75" customHeight="1"/>
  <cols>
    <col min="1" max="1" width="4.5" customWidth="1"/>
    <col min="2" max="2" width="6.875" customWidth="1"/>
    <col min="3" max="3" width="10.875" customWidth="1"/>
    <col min="4" max="4" width="17.375" customWidth="1"/>
    <col min="5" max="7" width="5.375" customWidth="1"/>
    <col min="8" max="9" width="5.125" customWidth="1"/>
    <col min="10" max="10" width="6.125" customWidth="1"/>
    <col min="11" max="15" width="9.5" customWidth="1"/>
    <col min="16" max="16" width="10.75" customWidth="1"/>
  </cols>
  <sheetData>
    <row r="1" ht="30" customHeight="1"/>
  </sheetData>
  <protectedRanges>
    <protectedRange sqref="P7:P26 A7:A26 B11:M26" name="区域1"/>
    <protectedRange sqref="B7:M10" name="区域1_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5938" r:id="rId4" name="Option Button 1042">
              <controlPr defaultSize="0" autoPict="0" macro="[0]!选项按钮1042_Click">
                <anchor moveWithCells="1">
                  <from>
                    <xdr:col>16</xdr:col>
                    <xdr:colOff>85725</xdr:colOff>
                    <xdr:row>0</xdr:row>
                    <xdr:rowOff>76200</xdr:rowOff>
                  </from>
                  <to>
                    <xdr:col>18</xdr:col>
                    <xdr:colOff>66675</xdr:colOff>
                    <xdr:row>1</xdr:row>
                    <xdr:rowOff>123825</xdr:rowOff>
                  </to>
                </anchor>
              </controlPr>
            </control>
          </mc:Choice>
        </mc:AlternateContent>
      </controls>
    </mc:Choice>
  </mc:AlternateContent>
</worksheet>
</file>

<file path=xl/worksheets/sheet1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D00-000000000000}">
  <dimension ref="A1"/>
  <sheetViews>
    <sheetView view="pageBreakPreview" zoomScale="85" zoomScaleNormal="100" workbookViewId="0">
      <pane xSplit="1" ySplit="6" topLeftCell="B7" activePane="bottomRight" state="frozen"/>
      <selection pane="topRight"/>
      <selection pane="bottomLeft"/>
      <selection pane="bottomRight" activeCell="O7" sqref="O7"/>
    </sheetView>
  </sheetViews>
  <sheetFormatPr defaultColWidth="9" defaultRowHeight="15.75" customHeight="1"/>
  <cols>
    <col min="1" max="1" width="4" customWidth="1"/>
    <col min="2" max="2" width="19.25" customWidth="1"/>
    <col min="3" max="3" width="10.625" customWidth="1"/>
    <col min="4" max="4" width="5.375" customWidth="1"/>
    <col min="5" max="5" width="8.5" customWidth="1"/>
    <col min="6" max="6" width="7.125" customWidth="1"/>
    <col min="7" max="7" width="8.375" customWidth="1"/>
    <col min="8" max="8" width="10.625" customWidth="1"/>
    <col min="9" max="13" width="9.5" customWidth="1"/>
    <col min="14" max="14" width="8.875" customWidth="1"/>
  </cols>
  <sheetData>
    <row r="1" ht="30" customHeight="1"/>
  </sheetData>
  <protectedRanges>
    <protectedRange sqref="A7:K26 N7:N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6960" r:id="rId4" name="Option Button 16">
              <controlPr defaultSize="0" autoPict="0" macro="[0]!无形矿业权2_选项按钮16_Click">
                <anchor moveWithCells="1">
                  <from>
                    <xdr:col>14</xdr:col>
                    <xdr:colOff>104775</xdr:colOff>
                    <xdr:row>0</xdr:row>
                    <xdr:rowOff>76200</xdr:rowOff>
                  </from>
                  <to>
                    <xdr:col>16</xdr:col>
                    <xdr:colOff>104775</xdr:colOff>
                    <xdr:row>1</xdr:row>
                    <xdr:rowOff>142875</xdr:rowOff>
                  </to>
                </anchor>
              </controlPr>
            </control>
          </mc:Choice>
        </mc:AlternateContent>
      </controls>
    </mc:Choice>
  </mc:AlternateContent>
</worksheet>
</file>

<file path=xl/worksheets/sheet1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E00-000000000000}">
  <dimension ref="A1"/>
  <sheetViews>
    <sheetView view="pageBreakPreview" zoomScale="85" zoomScaleNormal="100" workbookViewId="0">
      <pane xSplit="1" ySplit="6" topLeftCell="B7" activePane="bottomRight" state="frozen"/>
      <selection pane="topRight"/>
      <selection pane="bottomLeft"/>
      <selection pane="bottomRight" activeCell="N6" sqref="N6"/>
    </sheetView>
  </sheetViews>
  <sheetFormatPr defaultColWidth="9" defaultRowHeight="15.75" customHeight="1"/>
  <cols>
    <col min="1" max="1" width="5.75" customWidth="1"/>
    <col min="2" max="2" width="26.5" customWidth="1"/>
    <col min="3" max="3" width="5.25" customWidth="1"/>
    <col min="4" max="4" width="8.125" customWidth="1"/>
    <col min="5" max="5" width="11.25" customWidth="1"/>
    <col min="6" max="10" width="12" customWidth="1"/>
    <col min="11" max="11" width="13.5" customWidth="1"/>
  </cols>
  <sheetData>
    <row r="1" ht="30" customHeight="1"/>
  </sheetData>
  <protectedRanges>
    <protectedRange sqref="A7:H26 K7:K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7981" r:id="rId4" name="Option Button 13">
              <controlPr defaultSize="0" autoPict="0" macro="[0]!无形其他2_选项按钮13_Click">
                <anchor moveWithCells="1">
                  <from>
                    <xdr:col>11</xdr:col>
                    <xdr:colOff>76200</xdr:colOff>
                    <xdr:row>0</xdr:row>
                    <xdr:rowOff>123825</xdr:rowOff>
                  </from>
                  <to>
                    <xdr:col>13</xdr:col>
                    <xdr:colOff>57150</xdr:colOff>
                    <xdr:row>2</xdr:row>
                    <xdr:rowOff>9525</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B31"/>
  <sheetViews>
    <sheetView view="pageBreakPreview" zoomScaleNormal="100" workbookViewId="0">
      <pane xSplit="1" ySplit="6" topLeftCell="J7" activePane="bottomRight" state="frozen"/>
      <selection pane="topRight"/>
      <selection pane="bottomLeft"/>
      <selection pane="bottomRight" activeCell="J8" sqref="J8:L26"/>
    </sheetView>
  </sheetViews>
  <sheetFormatPr defaultColWidth="8.625" defaultRowHeight="15.75" customHeight="1" outlineLevelCol="1"/>
  <cols>
    <col min="1" max="1" width="5.25" style="11" customWidth="1"/>
    <col min="2" max="2" width="20.75" style="11" customWidth="1"/>
    <col min="3" max="4" width="10.5" style="11" customWidth="1"/>
    <col min="5" max="5" width="6" style="11" customWidth="1"/>
    <col min="6" max="6" width="7.5" style="11" customWidth="1"/>
    <col min="7" max="7" width="8.25" style="11" customWidth="1"/>
    <col min="8" max="8" width="11.5" style="11" customWidth="1"/>
    <col min="9" max="9" width="12.75" style="201" customWidth="1"/>
    <col min="10" max="15" width="12.75" style="201" customWidth="1" outlineLevel="1"/>
    <col min="16" max="16" width="12.75" style="11" customWidth="1"/>
    <col min="17" max="17" width="9" style="11" customWidth="1"/>
    <col min="18" max="18" width="8" style="11" customWidth="1"/>
    <col min="19" max="19" width="8.125" style="11" customWidth="1"/>
    <col min="20" max="25" width="9" style="11"/>
    <col min="26" max="26" width="10" style="11" customWidth="1"/>
    <col min="27" max="27" width="8.375" style="195" customWidth="1"/>
    <col min="28" max="28" width="9" style="135"/>
    <col min="29" max="32" width="9" style="11"/>
    <col min="33" max="16384" width="8.625" style="11"/>
  </cols>
  <sheetData>
    <row r="1" spans="1:28" s="7" customFormat="1" ht="30" customHeight="1">
      <c r="A1" s="415" t="str">
        <f>"应收账款评估"&amp;表头信息!E35</f>
        <v>应收账款评估明细表</v>
      </c>
      <c r="B1" s="415"/>
      <c r="C1" s="415"/>
      <c r="D1" s="415"/>
      <c r="E1" s="415"/>
      <c r="F1" s="415"/>
      <c r="G1" s="415"/>
      <c r="H1" s="415"/>
      <c r="I1" s="415"/>
      <c r="J1" s="415"/>
      <c r="K1" s="415"/>
      <c r="L1" s="415"/>
      <c r="M1" s="415"/>
      <c r="N1" s="415"/>
      <c r="O1" s="415"/>
      <c r="P1" s="464"/>
      <c r="Q1" s="465"/>
      <c r="R1" s="465"/>
      <c r="S1" s="465"/>
      <c r="AA1" s="196"/>
      <c r="AB1" s="141"/>
    </row>
    <row r="2" spans="1:28" ht="15.75" customHeight="1">
      <c r="A2" s="417" t="str">
        <f>表头信息!D5&amp;表头信息!E5</f>
        <v>评估基准日：2022年10月31日</v>
      </c>
      <c r="B2" s="417"/>
      <c r="C2" s="417"/>
      <c r="D2" s="417"/>
      <c r="E2" s="417"/>
      <c r="F2" s="417"/>
      <c r="G2" s="417"/>
      <c r="H2" s="417"/>
      <c r="I2" s="457"/>
      <c r="J2" s="457"/>
      <c r="K2" s="457"/>
      <c r="L2" s="457"/>
      <c r="M2" s="457"/>
      <c r="N2" s="457"/>
      <c r="O2" s="457"/>
      <c r="P2" s="457"/>
      <c r="Q2" s="457"/>
      <c r="R2" s="457"/>
      <c r="S2" s="457"/>
    </row>
    <row r="3" spans="1:28" ht="15.75" customHeight="1">
      <c r="A3" s="12"/>
      <c r="B3" s="12"/>
      <c r="C3" s="12"/>
      <c r="D3" s="12"/>
      <c r="E3" s="12"/>
      <c r="F3" s="12"/>
      <c r="G3" s="12"/>
      <c r="H3" s="12"/>
      <c r="I3" s="202"/>
      <c r="J3" s="202"/>
      <c r="K3" s="202"/>
      <c r="L3" s="202"/>
      <c r="M3" s="202"/>
      <c r="N3" s="202"/>
      <c r="O3" s="202"/>
      <c r="P3" s="13"/>
      <c r="Q3" s="13"/>
      <c r="R3" s="13"/>
      <c r="S3" s="14" t="s">
        <v>386</v>
      </c>
    </row>
    <row r="4" spans="1:28" ht="15.75" customHeight="1">
      <c r="A4" s="64" t="str">
        <f>表头信息!D2&amp;表头信息!E2</f>
        <v>产权持有单位：西安曲江楼观旅游农业开发有限公司</v>
      </c>
      <c r="B4" s="15"/>
      <c r="C4" s="15"/>
      <c r="D4" s="15"/>
      <c r="E4" s="15"/>
      <c r="F4" s="15"/>
      <c r="G4" s="15"/>
      <c r="H4" s="15"/>
      <c r="I4" s="203"/>
      <c r="J4" s="203"/>
      <c r="K4" s="203"/>
      <c r="L4" s="203"/>
      <c r="M4" s="203"/>
      <c r="N4" s="203"/>
      <c r="O4" s="203"/>
      <c r="P4" s="15"/>
      <c r="Q4" s="15"/>
      <c r="R4" s="15"/>
      <c r="S4" s="16" t="s">
        <v>3</v>
      </c>
    </row>
    <row r="5" spans="1:28" s="8" customFormat="1" ht="15.75" customHeight="1">
      <c r="A5" s="455" t="s">
        <v>5</v>
      </c>
      <c r="B5" s="455" t="s">
        <v>387</v>
      </c>
      <c r="C5" s="455" t="s">
        <v>388</v>
      </c>
      <c r="D5" s="455" t="s">
        <v>389</v>
      </c>
      <c r="E5" s="455" t="s">
        <v>390</v>
      </c>
      <c r="F5" s="455" t="s">
        <v>391</v>
      </c>
      <c r="G5" s="455" t="s">
        <v>392</v>
      </c>
      <c r="H5" s="455" t="s">
        <v>393</v>
      </c>
      <c r="I5" s="468" t="s">
        <v>238</v>
      </c>
      <c r="J5" s="468" t="s">
        <v>394</v>
      </c>
      <c r="K5" s="468" t="s">
        <v>395</v>
      </c>
      <c r="L5" s="468" t="s">
        <v>396</v>
      </c>
      <c r="M5" s="468" t="s">
        <v>397</v>
      </c>
      <c r="N5" s="468" t="s">
        <v>398</v>
      </c>
      <c r="O5" s="468" t="s">
        <v>399</v>
      </c>
      <c r="P5" s="455" t="s">
        <v>239</v>
      </c>
      <c r="Q5" s="455" t="s">
        <v>240</v>
      </c>
      <c r="R5" s="455" t="s">
        <v>241</v>
      </c>
      <c r="S5" s="470" t="s">
        <v>8</v>
      </c>
      <c r="T5" s="149" t="s">
        <v>297</v>
      </c>
      <c r="U5" s="150" t="s">
        <v>311</v>
      </c>
      <c r="V5" s="150" t="s">
        <v>311</v>
      </c>
      <c r="W5" s="150" t="s">
        <v>312</v>
      </c>
      <c r="X5" s="150" t="s">
        <v>400</v>
      </c>
      <c r="Y5" s="150" t="s">
        <v>345</v>
      </c>
      <c r="Z5" s="150" t="s">
        <v>401</v>
      </c>
      <c r="AA5" s="472" t="s">
        <v>381</v>
      </c>
      <c r="AB5" s="474" t="s">
        <v>382</v>
      </c>
    </row>
    <row r="6" spans="1:28" s="8" customFormat="1" ht="15.75" customHeight="1">
      <c r="A6" s="456"/>
      <c r="B6" s="456"/>
      <c r="C6" s="456"/>
      <c r="D6" s="456"/>
      <c r="E6" s="456"/>
      <c r="F6" s="456"/>
      <c r="G6" s="456"/>
      <c r="H6" s="456"/>
      <c r="I6" s="469"/>
      <c r="J6" s="469"/>
      <c r="K6" s="469"/>
      <c r="L6" s="469"/>
      <c r="M6" s="469"/>
      <c r="N6" s="469"/>
      <c r="O6" s="469"/>
      <c r="P6" s="456"/>
      <c r="Q6" s="456"/>
      <c r="R6" s="456" t="s">
        <v>314</v>
      </c>
      <c r="S6" s="471"/>
      <c r="T6" s="151" t="s">
        <v>402</v>
      </c>
      <c r="U6" s="152" t="s">
        <v>318</v>
      </c>
      <c r="V6" s="152" t="s">
        <v>319</v>
      </c>
      <c r="W6" s="152" t="s">
        <v>320</v>
      </c>
      <c r="X6" s="152" t="s">
        <v>403</v>
      </c>
      <c r="Y6" s="152" t="s">
        <v>348</v>
      </c>
      <c r="Z6" s="152" t="s">
        <v>348</v>
      </c>
      <c r="AA6" s="473"/>
      <c r="AB6" s="475"/>
    </row>
    <row r="7" spans="1:28" s="9" customFormat="1" ht="15.75" customHeight="1">
      <c r="A7" s="17">
        <v>1</v>
      </c>
      <c r="B7" s="18"/>
      <c r="C7" s="17"/>
      <c r="D7" s="75"/>
      <c r="E7" s="17"/>
      <c r="F7" s="17"/>
      <c r="G7" s="17"/>
      <c r="H7" s="17"/>
      <c r="I7" s="20"/>
      <c r="J7" s="20"/>
      <c r="K7" s="20"/>
      <c r="L7" s="20"/>
      <c r="M7" s="20"/>
      <c r="N7" s="20"/>
      <c r="O7" s="20"/>
      <c r="P7" s="20"/>
      <c r="Q7" s="39">
        <f>P7-I7</f>
        <v>0</v>
      </c>
      <c r="R7" s="39">
        <f>IF(I7=0,0,Q7/ABS(I7))*100</f>
        <v>0</v>
      </c>
      <c r="S7" s="21"/>
      <c r="AA7" s="198"/>
      <c r="AB7" s="143"/>
    </row>
    <row r="8" spans="1:28" s="9" customFormat="1" ht="15.75" customHeight="1">
      <c r="A8" s="17">
        <v>2</v>
      </c>
      <c r="B8" s="18"/>
      <c r="C8" s="17"/>
      <c r="D8" s="75"/>
      <c r="E8" s="17"/>
      <c r="F8" s="17"/>
      <c r="G8" s="17"/>
      <c r="H8" s="17"/>
      <c r="I8" s="20"/>
      <c r="J8" s="20"/>
      <c r="K8" s="20"/>
      <c r="L8" s="20"/>
      <c r="M8" s="20"/>
      <c r="N8" s="20"/>
      <c r="O8" s="20"/>
      <c r="P8" s="20"/>
      <c r="Q8" s="39"/>
      <c r="R8" s="39"/>
      <c r="S8" s="21"/>
      <c r="AA8" s="198"/>
      <c r="AB8" s="143"/>
    </row>
    <row r="9" spans="1:28" s="9" customFormat="1" ht="15.75" customHeight="1">
      <c r="A9" s="17">
        <v>3</v>
      </c>
      <c r="B9" s="18"/>
      <c r="C9" s="17"/>
      <c r="D9" s="75"/>
      <c r="E9" s="17"/>
      <c r="F9" s="17"/>
      <c r="G9" s="17"/>
      <c r="H9" s="17"/>
      <c r="I9" s="20"/>
      <c r="J9" s="20"/>
      <c r="K9" s="20"/>
      <c r="L9" s="20"/>
      <c r="M9" s="20"/>
      <c r="N9" s="20"/>
      <c r="O9" s="20"/>
      <c r="P9" s="20"/>
      <c r="Q9" s="39"/>
      <c r="R9" s="39"/>
      <c r="S9" s="21"/>
      <c r="AA9" s="198"/>
      <c r="AB9" s="143"/>
    </row>
    <row r="10" spans="1:28" s="9" customFormat="1" ht="15.75" customHeight="1">
      <c r="A10" s="17">
        <v>4</v>
      </c>
      <c r="B10" s="18"/>
      <c r="C10" s="17"/>
      <c r="D10" s="75"/>
      <c r="E10" s="17"/>
      <c r="F10" s="17"/>
      <c r="G10" s="17"/>
      <c r="H10" s="17"/>
      <c r="I10" s="20"/>
      <c r="J10" s="20"/>
      <c r="K10" s="20"/>
      <c r="L10" s="20"/>
      <c r="M10" s="20"/>
      <c r="N10" s="20"/>
      <c r="O10" s="20"/>
      <c r="P10" s="20"/>
      <c r="Q10" s="39"/>
      <c r="R10" s="39"/>
      <c r="S10" s="21"/>
      <c r="AA10" s="198"/>
      <c r="AB10" s="143"/>
    </row>
    <row r="11" spans="1:28" s="9" customFormat="1" ht="15.75" customHeight="1">
      <c r="A11" s="17">
        <v>5</v>
      </c>
      <c r="B11" s="18"/>
      <c r="C11" s="17"/>
      <c r="D11" s="75"/>
      <c r="E11" s="17"/>
      <c r="F11" s="17"/>
      <c r="G11" s="17"/>
      <c r="H11" s="17"/>
      <c r="I11" s="20"/>
      <c r="J11" s="20"/>
      <c r="K11" s="20"/>
      <c r="L11" s="20"/>
      <c r="M11" s="20"/>
      <c r="N11" s="20"/>
      <c r="O11" s="20"/>
      <c r="P11" s="20"/>
      <c r="Q11" s="39"/>
      <c r="R11" s="39"/>
      <c r="S11" s="21"/>
      <c r="AA11" s="198"/>
      <c r="AB11" s="143"/>
    </row>
    <row r="12" spans="1:28" s="9" customFormat="1" ht="15.75" customHeight="1">
      <c r="A12" s="17">
        <v>6</v>
      </c>
      <c r="B12" s="18"/>
      <c r="C12" s="17"/>
      <c r="D12" s="75"/>
      <c r="E12" s="17"/>
      <c r="F12" s="17"/>
      <c r="G12" s="17"/>
      <c r="H12" s="17"/>
      <c r="I12" s="20"/>
      <c r="J12" s="20"/>
      <c r="K12" s="20"/>
      <c r="L12" s="20"/>
      <c r="M12" s="20"/>
      <c r="N12" s="20"/>
      <c r="O12" s="20"/>
      <c r="P12" s="20"/>
      <c r="Q12" s="39"/>
      <c r="R12" s="39"/>
      <c r="S12" s="21"/>
      <c r="AA12" s="198"/>
      <c r="AB12" s="143"/>
    </row>
    <row r="13" spans="1:28" s="9" customFormat="1" ht="15.75" customHeight="1">
      <c r="A13" s="17">
        <v>7</v>
      </c>
      <c r="B13" s="18"/>
      <c r="C13" s="17"/>
      <c r="D13" s="75"/>
      <c r="E13" s="17"/>
      <c r="F13" s="17"/>
      <c r="G13" s="17"/>
      <c r="H13" s="17"/>
      <c r="I13" s="20"/>
      <c r="J13" s="20"/>
      <c r="K13" s="20"/>
      <c r="L13" s="20"/>
      <c r="M13" s="20"/>
      <c r="N13" s="20"/>
      <c r="O13" s="20"/>
      <c r="P13" s="20"/>
      <c r="Q13" s="39"/>
      <c r="R13" s="39"/>
      <c r="S13" s="21"/>
      <c r="AA13" s="198"/>
      <c r="AB13" s="143"/>
    </row>
    <row r="14" spans="1:28" s="9" customFormat="1" ht="15.75" customHeight="1">
      <c r="A14" s="17">
        <v>8</v>
      </c>
      <c r="B14" s="18"/>
      <c r="C14" s="17"/>
      <c r="D14" s="75"/>
      <c r="E14" s="17"/>
      <c r="F14" s="17"/>
      <c r="G14" s="17"/>
      <c r="H14" s="17"/>
      <c r="I14" s="20"/>
      <c r="J14" s="20"/>
      <c r="K14" s="20"/>
      <c r="L14" s="20"/>
      <c r="M14" s="20"/>
      <c r="N14" s="20"/>
      <c r="O14" s="20"/>
      <c r="P14" s="20"/>
      <c r="Q14" s="39"/>
      <c r="R14" s="39"/>
      <c r="S14" s="21"/>
      <c r="AA14" s="198"/>
      <c r="AB14" s="143"/>
    </row>
    <row r="15" spans="1:28" s="9" customFormat="1" ht="15.75" customHeight="1">
      <c r="A15" s="17">
        <v>9</v>
      </c>
      <c r="B15" s="18"/>
      <c r="C15" s="17"/>
      <c r="D15" s="75"/>
      <c r="E15" s="17"/>
      <c r="F15" s="17"/>
      <c r="G15" s="17"/>
      <c r="H15" s="17"/>
      <c r="I15" s="20"/>
      <c r="J15" s="20"/>
      <c r="K15" s="20"/>
      <c r="L15" s="20"/>
      <c r="M15" s="20"/>
      <c r="N15" s="20"/>
      <c r="O15" s="20"/>
      <c r="P15" s="20"/>
      <c r="Q15" s="39"/>
      <c r="R15" s="39"/>
      <c r="S15" s="21"/>
      <c r="AA15" s="198"/>
      <c r="AB15" s="143"/>
    </row>
    <row r="16" spans="1:28" s="9" customFormat="1" ht="15.75" customHeight="1">
      <c r="A16" s="17">
        <v>10</v>
      </c>
      <c r="B16" s="18"/>
      <c r="C16" s="17"/>
      <c r="D16" s="75"/>
      <c r="E16" s="17"/>
      <c r="F16" s="17"/>
      <c r="G16" s="17"/>
      <c r="H16" s="17"/>
      <c r="I16" s="20"/>
      <c r="J16" s="20"/>
      <c r="K16" s="20"/>
      <c r="L16" s="20"/>
      <c r="M16" s="20"/>
      <c r="N16" s="20"/>
      <c r="O16" s="20"/>
      <c r="P16" s="20"/>
      <c r="Q16" s="39"/>
      <c r="R16" s="39"/>
      <c r="S16" s="21"/>
      <c r="AA16" s="198"/>
      <c r="AB16" s="143"/>
    </row>
    <row r="17" spans="1:28" s="9" customFormat="1" ht="15.75" customHeight="1">
      <c r="A17" s="17">
        <v>11</v>
      </c>
      <c r="B17" s="18"/>
      <c r="C17" s="17"/>
      <c r="D17" s="75"/>
      <c r="E17" s="17"/>
      <c r="F17" s="17"/>
      <c r="G17" s="17"/>
      <c r="H17" s="17"/>
      <c r="I17" s="20"/>
      <c r="J17" s="20"/>
      <c r="K17" s="20"/>
      <c r="L17" s="20"/>
      <c r="M17" s="20"/>
      <c r="N17" s="20"/>
      <c r="O17" s="20"/>
      <c r="P17" s="20"/>
      <c r="Q17" s="39"/>
      <c r="R17" s="39"/>
      <c r="S17" s="21"/>
      <c r="AA17" s="198"/>
      <c r="AB17" s="143"/>
    </row>
    <row r="18" spans="1:28" s="9" customFormat="1" ht="15.75" customHeight="1">
      <c r="A18" s="17">
        <v>12</v>
      </c>
      <c r="B18" s="18"/>
      <c r="C18" s="17"/>
      <c r="D18" s="75"/>
      <c r="E18" s="17"/>
      <c r="F18" s="17"/>
      <c r="G18" s="17"/>
      <c r="H18" s="17"/>
      <c r="I18" s="20"/>
      <c r="J18" s="20"/>
      <c r="K18" s="20"/>
      <c r="L18" s="20"/>
      <c r="M18" s="20"/>
      <c r="N18" s="20"/>
      <c r="O18" s="20"/>
      <c r="P18" s="20"/>
      <c r="Q18" s="39"/>
      <c r="R18" s="39"/>
      <c r="S18" s="21"/>
      <c r="AA18" s="198"/>
      <c r="AB18" s="143"/>
    </row>
    <row r="19" spans="1:28" s="9" customFormat="1" ht="15.75" customHeight="1">
      <c r="A19" s="17">
        <v>13</v>
      </c>
      <c r="B19" s="18"/>
      <c r="C19" s="17"/>
      <c r="D19" s="75"/>
      <c r="E19" s="17"/>
      <c r="F19" s="17"/>
      <c r="G19" s="17"/>
      <c r="H19" s="17"/>
      <c r="I19" s="20"/>
      <c r="J19" s="20"/>
      <c r="K19" s="20"/>
      <c r="L19" s="20"/>
      <c r="M19" s="20"/>
      <c r="N19" s="20"/>
      <c r="O19" s="20"/>
      <c r="P19" s="20"/>
      <c r="Q19" s="39"/>
      <c r="R19" s="39"/>
      <c r="S19" s="21"/>
      <c r="AA19" s="198"/>
      <c r="AB19" s="143"/>
    </row>
    <row r="20" spans="1:28" s="9" customFormat="1" ht="15.75" customHeight="1">
      <c r="A20" s="17">
        <v>14</v>
      </c>
      <c r="B20" s="18"/>
      <c r="C20" s="17"/>
      <c r="D20" s="75"/>
      <c r="E20" s="17"/>
      <c r="F20" s="17"/>
      <c r="G20" s="17"/>
      <c r="H20" s="17"/>
      <c r="I20" s="20"/>
      <c r="J20" s="20"/>
      <c r="K20" s="20"/>
      <c r="L20" s="20"/>
      <c r="M20" s="20"/>
      <c r="N20" s="20"/>
      <c r="O20" s="20"/>
      <c r="P20" s="20"/>
      <c r="Q20" s="39"/>
      <c r="R20" s="39"/>
      <c r="S20" s="21"/>
      <c r="AA20" s="198"/>
      <c r="AB20" s="143"/>
    </row>
    <row r="21" spans="1:28" s="9" customFormat="1" ht="15.75" customHeight="1">
      <c r="A21" s="17">
        <v>15</v>
      </c>
      <c r="B21" s="18"/>
      <c r="C21" s="17"/>
      <c r="D21" s="75"/>
      <c r="E21" s="17"/>
      <c r="F21" s="17"/>
      <c r="G21" s="17"/>
      <c r="H21" s="17"/>
      <c r="I21" s="20"/>
      <c r="J21" s="20"/>
      <c r="K21" s="20"/>
      <c r="L21" s="20"/>
      <c r="M21" s="20"/>
      <c r="N21" s="20"/>
      <c r="O21" s="20"/>
      <c r="P21" s="20"/>
      <c r="Q21" s="39"/>
      <c r="R21" s="39"/>
      <c r="S21" s="21"/>
      <c r="AA21" s="198"/>
      <c r="AB21" s="143"/>
    </row>
    <row r="22" spans="1:28" s="9" customFormat="1" ht="15.75" customHeight="1">
      <c r="A22" s="17">
        <v>16</v>
      </c>
      <c r="B22" s="18"/>
      <c r="C22" s="17"/>
      <c r="D22" s="75"/>
      <c r="E22" s="17"/>
      <c r="F22" s="17"/>
      <c r="G22" s="17"/>
      <c r="H22" s="17"/>
      <c r="I22" s="20"/>
      <c r="J22" s="20"/>
      <c r="K22" s="20"/>
      <c r="L22" s="20"/>
      <c r="M22" s="20"/>
      <c r="N22" s="20"/>
      <c r="O22" s="20"/>
      <c r="P22" s="20"/>
      <c r="Q22" s="39"/>
      <c r="R22" s="39"/>
      <c r="S22" s="21"/>
      <c r="AA22" s="198"/>
      <c r="AB22" s="143"/>
    </row>
    <row r="23" spans="1:28" s="9" customFormat="1" ht="15.75" customHeight="1">
      <c r="A23" s="17">
        <v>17</v>
      </c>
      <c r="B23" s="18"/>
      <c r="C23" s="17"/>
      <c r="D23" s="75"/>
      <c r="E23" s="17"/>
      <c r="F23" s="17"/>
      <c r="G23" s="17"/>
      <c r="H23" s="17"/>
      <c r="I23" s="20"/>
      <c r="J23" s="20"/>
      <c r="K23" s="20"/>
      <c r="L23" s="20"/>
      <c r="M23" s="20"/>
      <c r="N23" s="20"/>
      <c r="O23" s="20"/>
      <c r="P23" s="20"/>
      <c r="Q23" s="39"/>
      <c r="R23" s="39"/>
      <c r="S23" s="21"/>
      <c r="AA23" s="198"/>
      <c r="AB23" s="143"/>
    </row>
    <row r="24" spans="1:28" s="9" customFormat="1" ht="15.75" customHeight="1">
      <c r="A24" s="17">
        <v>18</v>
      </c>
      <c r="B24" s="18"/>
      <c r="C24" s="17"/>
      <c r="D24" s="75"/>
      <c r="E24" s="17"/>
      <c r="F24" s="17"/>
      <c r="G24" s="17"/>
      <c r="H24" s="17"/>
      <c r="I24" s="20"/>
      <c r="J24" s="20"/>
      <c r="K24" s="20"/>
      <c r="L24" s="20"/>
      <c r="M24" s="20"/>
      <c r="N24" s="20"/>
      <c r="O24" s="20"/>
      <c r="P24" s="20"/>
      <c r="Q24" s="39"/>
      <c r="R24" s="39"/>
      <c r="S24" s="21"/>
      <c r="AA24" s="198"/>
      <c r="AB24" s="143"/>
    </row>
    <row r="25" spans="1:28" s="9" customFormat="1" ht="15.75" customHeight="1">
      <c r="A25" s="433" t="s">
        <v>384</v>
      </c>
      <c r="B25" s="452"/>
      <c r="C25" s="452"/>
      <c r="D25" s="452"/>
      <c r="E25" s="434"/>
      <c r="F25" s="22"/>
      <c r="G25" s="22"/>
      <c r="H25" s="22"/>
      <c r="I25" s="39">
        <f>SUM(I7:I24)</f>
        <v>0</v>
      </c>
      <c r="J25" s="39"/>
      <c r="K25" s="39"/>
      <c r="L25" s="39"/>
      <c r="M25" s="39"/>
      <c r="N25" s="39"/>
      <c r="O25" s="39"/>
      <c r="P25" s="48">
        <f>SUM(P7:P24)</f>
        <v>0</v>
      </c>
      <c r="Q25" s="39">
        <f>IF(SUM(Q5:Q24)-(P25-I25)&lt;0.001,SUM(Q5:Q24),"false")</f>
        <v>0</v>
      </c>
      <c r="R25" s="39">
        <f>IF(I25=0,0,Q25/ABS(I25))*100</f>
        <v>0</v>
      </c>
      <c r="S25" s="24"/>
      <c r="AA25" s="198"/>
      <c r="AB25" s="143"/>
    </row>
    <row r="26" spans="1:28" s="9" customFormat="1" ht="15.75" customHeight="1">
      <c r="A26" s="433" t="s">
        <v>404</v>
      </c>
      <c r="B26" s="452"/>
      <c r="C26" s="452"/>
      <c r="D26" s="452"/>
      <c r="E26" s="434"/>
      <c r="F26" s="22"/>
      <c r="G26" s="22"/>
      <c r="H26" s="22"/>
      <c r="I26" s="132"/>
      <c r="J26" s="132"/>
      <c r="K26" s="132"/>
      <c r="L26" s="132"/>
      <c r="M26" s="132"/>
      <c r="N26" s="132"/>
      <c r="O26" s="132"/>
      <c r="P26" s="72"/>
      <c r="Q26" s="39">
        <f>P26-I26</f>
        <v>0</v>
      </c>
      <c r="R26" s="39">
        <f>IF(I26=0,0,Q26/ABS(I26))*100</f>
        <v>0</v>
      </c>
      <c r="S26" s="24"/>
      <c r="AA26" s="198"/>
      <c r="AB26" s="143"/>
    </row>
    <row r="27" spans="1:28" s="9" customFormat="1" ht="15.75" customHeight="1">
      <c r="A27" s="433" t="s">
        <v>291</v>
      </c>
      <c r="B27" s="452"/>
      <c r="C27" s="452"/>
      <c r="D27" s="452"/>
      <c r="E27" s="434"/>
      <c r="F27" s="22"/>
      <c r="G27" s="22"/>
      <c r="H27" s="22"/>
      <c r="I27" s="65">
        <f>I25-I26</f>
        <v>0</v>
      </c>
      <c r="J27" s="65"/>
      <c r="K27" s="65"/>
      <c r="L27" s="65"/>
      <c r="M27" s="65"/>
      <c r="N27" s="65"/>
      <c r="O27" s="65"/>
      <c r="P27" s="208">
        <f>P25-P26</f>
        <v>0</v>
      </c>
      <c r="Q27" s="208">
        <f>Q25-Q26</f>
        <v>0</v>
      </c>
      <c r="R27" s="39">
        <f>IF(I27=0,0,Q27/ABS(I27))*100</f>
        <v>0</v>
      </c>
      <c r="S27" s="24"/>
      <c r="AA27" s="198"/>
      <c r="AB27" s="143"/>
    </row>
    <row r="28" spans="1:28" s="10" customFormat="1" ht="15.75" customHeight="1">
      <c r="A28" s="25"/>
      <c r="D28" s="418"/>
      <c r="E28" s="418"/>
      <c r="F28" s="418"/>
      <c r="G28" s="418"/>
      <c r="H28" s="418"/>
      <c r="I28" s="418"/>
      <c r="J28" s="219"/>
      <c r="K28" s="219"/>
      <c r="L28" s="219"/>
      <c r="M28" s="219"/>
      <c r="N28" s="219"/>
      <c r="O28" s="219"/>
      <c r="P28" s="26"/>
      <c r="Q28" s="26"/>
      <c r="R28" s="26"/>
      <c r="S28" s="26"/>
      <c r="T28" s="93"/>
      <c r="AA28" s="164"/>
      <c r="AB28" s="144"/>
    </row>
    <row r="29" spans="1:28" s="10" customFormat="1" ht="15.75" customHeight="1">
      <c r="A29" s="425" t="str">
        <f>表头信息!D8&amp;表头信息!E8</f>
        <v>产权持有单位填表人：谭勃</v>
      </c>
      <c r="B29" s="425"/>
      <c r="C29" s="425"/>
      <c r="D29" s="425"/>
      <c r="E29" s="425"/>
      <c r="F29" s="27"/>
      <c r="G29" s="27"/>
      <c r="H29" s="27"/>
      <c r="I29" s="204"/>
      <c r="J29" s="204"/>
      <c r="K29" s="204"/>
      <c r="L29" s="204"/>
      <c r="M29" s="204"/>
      <c r="N29" s="204"/>
      <c r="O29" s="204"/>
      <c r="Q29" s="453" t="str">
        <f>表头信息!D20&amp;表头信息!E23</f>
        <v>评估人员：柳青、殷涛</v>
      </c>
      <c r="R29" s="454"/>
      <c r="S29" s="454"/>
      <c r="T29" s="28"/>
      <c r="AA29" s="164"/>
      <c r="AB29" s="144"/>
    </row>
    <row r="30" spans="1:28" s="10" customFormat="1" ht="15.75" customHeight="1">
      <c r="A30" s="30" t="str">
        <f>表头信息!D11&amp;表头信息!E11</f>
        <v>填表日期：2022年11月2日</v>
      </c>
      <c r="B30" s="28"/>
      <c r="C30" s="28"/>
      <c r="D30" s="28"/>
      <c r="E30" s="31"/>
      <c r="F30" s="31"/>
      <c r="G30" s="31"/>
      <c r="H30" s="31"/>
      <c r="I30" s="204"/>
      <c r="J30" s="204"/>
      <c r="K30" s="204"/>
      <c r="L30" s="204"/>
      <c r="M30" s="204"/>
      <c r="N30" s="204"/>
      <c r="O30" s="204"/>
      <c r="Q30" s="31"/>
      <c r="R30" s="31"/>
      <c r="S30" s="31"/>
      <c r="T30" s="28"/>
      <c r="AA30" s="164"/>
      <c r="AB30" s="144"/>
    </row>
    <row r="31" spans="1:28" ht="15.75" customHeight="1">
      <c r="D31" s="56"/>
      <c r="E31" s="56"/>
      <c r="F31" s="56"/>
      <c r="G31" s="56"/>
      <c r="H31" s="56"/>
      <c r="I31" s="206"/>
      <c r="J31" s="206"/>
      <c r="K31" s="206"/>
      <c r="L31" s="206"/>
      <c r="M31" s="206"/>
      <c r="N31" s="206"/>
      <c r="O31" s="206"/>
    </row>
  </sheetData>
  <protectedRanges>
    <protectedRange sqref="S7:S24 I26:P26 A7:P24" name="区域1"/>
  </protectedRanges>
  <mergeCells count="29">
    <mergeCell ref="AA5:AA6"/>
    <mergeCell ref="AB5:AB6"/>
    <mergeCell ref="D28:I28"/>
    <mergeCell ref="A29:E29"/>
    <mergeCell ref="Q29:S29"/>
    <mergeCell ref="A5:A6"/>
    <mergeCell ref="B5:B6"/>
    <mergeCell ref="C5:C6"/>
    <mergeCell ref="D5:D6"/>
    <mergeCell ref="E5:E6"/>
    <mergeCell ref="F5:F6"/>
    <mergeCell ref="G5:G6"/>
    <mergeCell ref="H5:H6"/>
    <mergeCell ref="I5:I6"/>
    <mergeCell ref="J5:J6"/>
    <mergeCell ref="K5:K6"/>
    <mergeCell ref="L5:L6"/>
    <mergeCell ref="M5:M6"/>
    <mergeCell ref="A1:S1"/>
    <mergeCell ref="A2:S2"/>
    <mergeCell ref="A25:E25"/>
    <mergeCell ref="A26:E26"/>
    <mergeCell ref="A27:E27"/>
    <mergeCell ref="N5:N6"/>
    <mergeCell ref="O5:O6"/>
    <mergeCell ref="P5:P6"/>
    <mergeCell ref="Q5:Q6"/>
    <mergeCell ref="R5:R6"/>
    <mergeCell ref="S5:S6"/>
  </mergeCells>
  <phoneticPr fontId="67" type="noConversion"/>
  <hyperlinks>
    <hyperlink ref="A1:S1" location="'3-流动资产汇总'!B11" display="=&quot;应收账款评估&quot;&amp;表头信息!E35" xr:uid="{00000000-0004-0000-0F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609" r:id="rId4" name="Check Box 489">
              <controlPr defaultSize="0" autoPict="0" macro="[0]!复选框489_Click">
                <anchor moveWithCells="1">
                  <from>
                    <xdr:col>19</xdr:col>
                    <xdr:colOff>104775</xdr:colOff>
                    <xdr:row>0</xdr:row>
                    <xdr:rowOff>104775</xdr:rowOff>
                  </from>
                  <to>
                    <xdr:col>21</xdr:col>
                    <xdr:colOff>9525</xdr:colOff>
                    <xdr:row>1</xdr:row>
                    <xdr:rowOff>123825</xdr:rowOff>
                  </to>
                </anchor>
              </controlPr>
            </control>
          </mc:Choice>
        </mc:AlternateContent>
      </controls>
    </mc:Choice>
  </mc:AlternateContent>
</worksheet>
</file>

<file path=xl/worksheets/sheet1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9F00-000000000000}">
  <dimension ref="A1"/>
  <sheetViews>
    <sheetView view="pageBreakPreview" zoomScale="85" zoomScaleNormal="100" workbookViewId="0">
      <pane xSplit="1" ySplit="6" topLeftCell="B7" activePane="bottomRight" state="frozen"/>
      <selection pane="topRight"/>
      <selection pane="bottomLeft"/>
      <selection pane="bottomRight" activeCell="J8" sqref="J8"/>
    </sheetView>
  </sheetViews>
  <sheetFormatPr defaultColWidth="9" defaultRowHeight="15.75" customHeight="1"/>
  <cols>
    <col min="1" max="1" width="6.75" customWidth="1"/>
    <col min="2" max="2" width="33.125" customWidth="1"/>
    <col min="3" max="3" width="14" customWidth="1"/>
    <col min="4" max="7" width="14.375" customWidth="1"/>
    <col min="8" max="8" width="19.25" customWidth="1"/>
  </cols>
  <sheetData>
    <row r="1" ht="30" customHeight="1"/>
  </sheetData>
  <protectedRanges>
    <protectedRange sqref="H7:H26 A7:E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69006" r:id="rId4" name="Option Button 14">
              <controlPr defaultSize="0" autoPict="0" macro="[0]!开发支出2_选项按钮14_Click">
                <anchor moveWithCells="1">
                  <from>
                    <xdr:col>8</xdr:col>
                    <xdr:colOff>66675</xdr:colOff>
                    <xdr:row>0</xdr:row>
                    <xdr:rowOff>133350</xdr:rowOff>
                  </from>
                  <to>
                    <xdr:col>10</xdr:col>
                    <xdr:colOff>142875</xdr:colOff>
                    <xdr:row>2</xdr:row>
                    <xdr:rowOff>47625</xdr:rowOff>
                  </to>
                </anchor>
              </controlPr>
            </control>
          </mc:Choice>
        </mc:AlternateContent>
      </controls>
    </mc:Choice>
  </mc:AlternateContent>
</worksheet>
</file>

<file path=xl/worksheets/sheet1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000-000000000000}">
  <dimension ref="A1"/>
  <sheetViews>
    <sheetView view="pageBreakPreview" zoomScale="85" zoomScaleNormal="100" workbookViewId="0">
      <pane xSplit="1" ySplit="6" topLeftCell="B7" activePane="bottomRight" state="frozen"/>
      <selection pane="topRight"/>
      <selection pane="bottomLeft"/>
      <selection pane="bottomRight" activeCell="J10" sqref="J10"/>
    </sheetView>
  </sheetViews>
  <sheetFormatPr defaultColWidth="9" defaultRowHeight="15.75" customHeight="1"/>
  <cols>
    <col min="1" max="1" width="6.75" customWidth="1"/>
    <col min="2" max="2" width="33.125" customWidth="1"/>
    <col min="3" max="3" width="14" customWidth="1"/>
    <col min="4" max="7" width="14.375" customWidth="1"/>
    <col min="8" max="8" width="19.25" customWidth="1"/>
  </cols>
  <sheetData>
    <row r="1" ht="30" customHeight="1"/>
  </sheetData>
  <protectedRanges>
    <protectedRange sqref="A7:E24 D26:E26 H7:H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0032" r:id="rId4" name="Option Button 16">
              <controlPr defaultSize="0" autoPict="0" macro="[0]!商誉2_选项按钮16_Click">
                <anchor moveWithCells="1">
                  <from>
                    <xdr:col>8</xdr:col>
                    <xdr:colOff>9525</xdr:colOff>
                    <xdr:row>0</xdr:row>
                    <xdr:rowOff>133350</xdr:rowOff>
                  </from>
                  <to>
                    <xdr:col>10</xdr:col>
                    <xdr:colOff>47625</xdr:colOff>
                    <xdr:row>1</xdr:row>
                    <xdr:rowOff>142875</xdr:rowOff>
                  </to>
                </anchor>
              </controlPr>
            </control>
          </mc:Choice>
        </mc:AlternateContent>
      </controls>
    </mc:Choice>
  </mc:AlternateContent>
</worksheet>
</file>

<file path=xl/worksheets/sheet1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100-000000000000}">
  <dimension ref="A1"/>
  <sheetViews>
    <sheetView view="pageBreakPreview" zoomScale="90" zoomScaleNormal="100" workbookViewId="0">
      <pane xSplit="1" ySplit="6" topLeftCell="B7" activePane="bottomRight" state="frozen"/>
      <selection pane="topRight"/>
      <selection pane="bottomLeft"/>
      <selection pane="bottomRight" activeCell="M6" sqref="M6"/>
    </sheetView>
  </sheetViews>
  <sheetFormatPr defaultColWidth="9" defaultRowHeight="15.75" customHeight="1"/>
  <cols>
    <col min="1" max="1" width="5.125" customWidth="1"/>
    <col min="2" max="2" width="26.5" customWidth="1"/>
    <col min="3" max="3" width="7.75" customWidth="1"/>
    <col min="4" max="4" width="8.125" customWidth="1"/>
    <col min="5" max="5" width="7" customWidth="1"/>
    <col min="6" max="10" width="12.625" customWidth="1"/>
    <col min="11" max="11" width="13.125" customWidth="1"/>
    <col min="12" max="12" width="7.5" customWidth="1"/>
    <col min="13" max="13" width="16.5" customWidth="1"/>
  </cols>
  <sheetData>
    <row r="1" ht="30" customHeight="1"/>
  </sheetData>
  <protectedRanges>
    <protectedRange sqref="A7:H26 K7:L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1055" r:id="rId4" name="Option Button 15">
              <controlPr defaultSize="0" autoPict="0" macro="[0]!长期待摊费用2_选项按钮15_Click">
                <anchor moveWithCells="1">
                  <from>
                    <xdr:col>11</xdr:col>
                    <xdr:colOff>9525</xdr:colOff>
                    <xdr:row>0</xdr:row>
                    <xdr:rowOff>76200</xdr:rowOff>
                  </from>
                  <to>
                    <xdr:col>12</xdr:col>
                    <xdr:colOff>752475</xdr:colOff>
                    <xdr:row>1</xdr:row>
                    <xdr:rowOff>95250</xdr:rowOff>
                  </to>
                </anchor>
              </controlPr>
            </control>
          </mc:Choice>
        </mc:AlternateContent>
      </controls>
    </mc:Choice>
  </mc:AlternateContent>
</worksheet>
</file>

<file path=xl/worksheets/sheet1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200-000000000000}">
  <dimension ref="A1"/>
  <sheetViews>
    <sheetView view="pageBreakPreview" zoomScaleNormal="100" workbookViewId="0">
      <pane xSplit="1" ySplit="6" topLeftCell="B7" activePane="bottomRight" state="frozen"/>
      <selection pane="topRight"/>
      <selection pane="bottomLeft"/>
      <selection pane="bottomRight" activeCell="J3" sqref="J3"/>
    </sheetView>
  </sheetViews>
  <sheetFormatPr defaultColWidth="9" defaultRowHeight="15.75" customHeight="1"/>
  <cols>
    <col min="1" max="1" width="6.75" customWidth="1"/>
    <col min="2" max="2" width="22.125" customWidth="1"/>
    <col min="3" max="3" width="11.625" customWidth="1"/>
    <col min="4" max="4" width="14" customWidth="1"/>
    <col min="5" max="8" width="14.375" customWidth="1"/>
    <col min="9" max="9" width="19.25" customWidth="1"/>
  </cols>
  <sheetData>
    <row r="1" ht="30" customHeight="1"/>
  </sheetData>
  <protectedRanges>
    <protectedRange sqref="A7:F26 I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2078" r:id="rId4" name="Option Button 14">
              <controlPr defaultSize="0" autoPict="0" macro="[0]!递延所得税资产2_选项按钮14_Click">
                <anchor moveWithCells="1">
                  <from>
                    <xdr:col>9</xdr:col>
                    <xdr:colOff>66675</xdr:colOff>
                    <xdr:row>0</xdr:row>
                    <xdr:rowOff>38100</xdr:rowOff>
                  </from>
                  <to>
                    <xdr:col>11</xdr:col>
                    <xdr:colOff>47625</xdr:colOff>
                    <xdr:row>1</xdr:row>
                    <xdr:rowOff>0</xdr:rowOff>
                  </to>
                </anchor>
              </controlPr>
            </control>
          </mc:Choice>
        </mc:AlternateContent>
      </controls>
    </mc:Choice>
  </mc:AlternateContent>
</worksheet>
</file>

<file path=xl/worksheets/sheet1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300-000000000000}">
  <dimension ref="A1"/>
  <sheetViews>
    <sheetView view="pageBreakPreview" zoomScale="85" zoomScaleNormal="100" workbookViewId="0">
      <pane xSplit="1" ySplit="6" topLeftCell="B7" activePane="bottomRight" state="frozen"/>
      <selection pane="topRight"/>
      <selection pane="bottomLeft"/>
      <selection pane="bottomRight" activeCell="S6" sqref="S6"/>
    </sheetView>
  </sheetViews>
  <sheetFormatPr defaultColWidth="9" defaultRowHeight="15.75" customHeight="1"/>
  <cols>
    <col min="1" max="1" width="6.75" customWidth="1"/>
    <col min="2" max="2" width="9.625"/>
    <col min="3" max="5" width="3"/>
    <col min="6" max="6" width="4.625"/>
    <col min="7" max="7" width="8"/>
    <col min="8" max="8" width="4.625"/>
    <col min="9" max="10" width="8"/>
    <col min="11" max="13" width="14.375" customWidth="1"/>
    <col min="14" max="14" width="16.875"/>
    <col min="15" max="15" width="8"/>
    <col min="16" max="16" width="8.125" customWidth="1"/>
  </cols>
  <sheetData>
    <row r="1" ht="30" customHeight="1"/>
  </sheetData>
  <protectedRanges>
    <protectedRange sqref="A7:K26 N7:P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3104" r:id="rId4" name="Option Button 1040">
              <controlPr defaultSize="0" autoPict="0" macro="[0]!选项按钮1040_Click">
                <anchor moveWithCells="1">
                  <from>
                    <xdr:col>16</xdr:col>
                    <xdr:colOff>66675</xdr:colOff>
                    <xdr:row>0</xdr:row>
                    <xdr:rowOff>123825</xdr:rowOff>
                  </from>
                  <to>
                    <xdr:col>18</xdr:col>
                    <xdr:colOff>76200</xdr:colOff>
                    <xdr:row>2</xdr:row>
                    <xdr:rowOff>76200</xdr:rowOff>
                  </to>
                </anchor>
              </controlPr>
            </control>
          </mc:Choice>
        </mc:AlternateContent>
      </controls>
    </mc:Choice>
  </mc:AlternateContent>
</worksheet>
</file>

<file path=xl/worksheets/sheet1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400-000000000000}">
  <dimension ref="A1"/>
  <sheetViews>
    <sheetView view="pageBreakPreview" zoomScale="85" zoomScaleNormal="100" workbookViewId="0">
      <pane xSplit="1" ySplit="6" topLeftCell="B7" activePane="bottomRight" state="frozen"/>
      <selection pane="topRight"/>
      <selection pane="bottomLeft"/>
      <selection pane="bottomRight" activeCell="L7" sqref="L7"/>
    </sheetView>
  </sheetViews>
  <sheetFormatPr defaultColWidth="9" defaultRowHeight="15.75" customHeight="1"/>
  <cols>
    <col min="1" max="1" width="5.5" customWidth="1"/>
    <col min="2" max="2" width="26.625" customWidth="1"/>
    <col min="3" max="4" width="8" customWidth="1"/>
    <col min="5" max="5" width="7.875"/>
    <col min="6" max="6" width="7.25" customWidth="1"/>
    <col min="7" max="10" width="13.375" customWidth="1"/>
    <col min="11" max="11" width="13.625" customWidth="1"/>
  </cols>
  <sheetData>
    <row r="1" ht="30" customHeight="1"/>
  </sheetData>
  <protectedRanges>
    <protectedRange sqref="A7:K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5155" r:id="rId4" name="Option Button 19">
              <controlPr defaultSize="0" autoPict="0" macro="[0]!选项按钮19_Click">
                <anchor moveWithCells="1">
                  <from>
                    <xdr:col>11</xdr:col>
                    <xdr:colOff>76200</xdr:colOff>
                    <xdr:row>0</xdr:row>
                    <xdr:rowOff>85725</xdr:rowOff>
                  </from>
                  <to>
                    <xdr:col>13</xdr:col>
                    <xdr:colOff>85725</xdr:colOff>
                    <xdr:row>1</xdr:row>
                    <xdr:rowOff>85725</xdr:rowOff>
                  </to>
                </anchor>
              </controlPr>
            </control>
          </mc:Choice>
        </mc:AlternateContent>
      </controls>
    </mc:Choice>
  </mc:AlternateContent>
</worksheet>
</file>

<file path=xl/worksheets/sheet1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500-000000000000}">
  <dimension ref="A1"/>
  <sheetViews>
    <sheetView view="pageBreakPreview" zoomScale="85" zoomScaleNormal="100" workbookViewId="0">
      <pane xSplit="1" ySplit="6" topLeftCell="B7" activePane="bottomRight" state="frozen"/>
      <selection pane="topRight"/>
      <selection pane="bottomLeft"/>
      <selection pane="bottomRight" activeCell="H8" sqref="H8"/>
    </sheetView>
  </sheetViews>
  <sheetFormatPr defaultColWidth="9" defaultRowHeight="15.75" customHeight="1"/>
  <cols>
    <col min="1" max="1" width="5.75" customWidth="1"/>
    <col min="2" max="2" width="36.5" customWidth="1"/>
    <col min="3" max="6" width="17.75" customWidth="1"/>
    <col min="7" max="7" width="17.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6174" r:id="rId4" name="Option Button 14">
              <controlPr defaultSize="0" autoPict="0" macro="[0]!交易性金融负债2_选项按钮14_Click">
                <anchor moveWithCells="1">
                  <from>
                    <xdr:col>7</xdr:col>
                    <xdr:colOff>85725</xdr:colOff>
                    <xdr:row>0</xdr:row>
                    <xdr:rowOff>76200</xdr:rowOff>
                  </from>
                  <to>
                    <xdr:col>9</xdr:col>
                    <xdr:colOff>9525</xdr:colOff>
                    <xdr:row>1</xdr:row>
                    <xdr:rowOff>133350</xdr:rowOff>
                  </to>
                </anchor>
              </controlPr>
            </control>
          </mc:Choice>
        </mc:AlternateContent>
      </controls>
    </mc:Choice>
  </mc:AlternateContent>
</worksheet>
</file>

<file path=xl/worksheets/sheet1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600-000000000000}">
  <dimension ref="A1"/>
  <sheetViews>
    <sheetView view="pageBreakPreview" zoomScale="85" zoomScaleNormal="100" workbookViewId="0">
      <pane xSplit="1" ySplit="6" topLeftCell="B7" activePane="bottomRight" state="frozen"/>
      <selection pane="topRight"/>
      <selection pane="bottomLeft"/>
      <selection pane="bottomRight" activeCell="N7" sqref="N7"/>
    </sheetView>
  </sheetViews>
  <sheetFormatPr defaultColWidth="9" defaultRowHeight="15.75" customHeight="1"/>
  <cols>
    <col min="1" max="1" width="4.375" customWidth="1"/>
    <col min="2" max="2" width="13.875" customWidth="1"/>
    <col min="3" max="3" width="10.875" customWidth="1"/>
    <col min="4" max="6" width="8.375" customWidth="1"/>
    <col min="7" max="12" width="11.125" customWidth="1"/>
    <col min="13" max="13" width="10.375" customWidth="1"/>
  </cols>
  <sheetData>
    <row r="1" ht="30" customHeight="1"/>
  </sheetData>
  <protectedRanges>
    <protectedRange sqref="M7:M26 A7:J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7201" r:id="rId4" name="Option Button 17">
              <controlPr defaultSize="0" autoPict="0" macro="[0]!衍生金融负债2_选项按钮17_Click">
                <anchor moveWithCells="1">
                  <from>
                    <xdr:col>13</xdr:col>
                    <xdr:colOff>47625</xdr:colOff>
                    <xdr:row>0</xdr:row>
                    <xdr:rowOff>85725</xdr:rowOff>
                  </from>
                  <to>
                    <xdr:col>15</xdr:col>
                    <xdr:colOff>295275</xdr:colOff>
                    <xdr:row>1</xdr:row>
                    <xdr:rowOff>190500</xdr:rowOff>
                  </to>
                </anchor>
              </controlPr>
            </control>
          </mc:Choice>
        </mc:AlternateContent>
      </controls>
    </mc:Choice>
  </mc:AlternateContent>
</worksheet>
</file>

<file path=xl/worksheets/sheet1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700-000000000000}">
  <dimension ref="A1"/>
  <sheetViews>
    <sheetView view="pageBreakPreview" zoomScale="85" zoomScaleNormal="100" workbookViewId="0">
      <pane xSplit="1" ySplit="6" topLeftCell="B7" activePane="bottomRight" state="frozen"/>
      <selection pane="topRight"/>
      <selection pane="bottomLeft"/>
      <selection pane="bottomRight" activeCell="K6" sqref="K6"/>
    </sheetView>
  </sheetViews>
  <sheetFormatPr defaultColWidth="9" defaultRowHeight="15.75" customHeight="1"/>
  <cols>
    <col min="1" max="1" width="6.25" customWidth="1"/>
    <col min="2" max="2" width="36.125" customWidth="1"/>
    <col min="3" max="5" width="11.875" customWidth="1"/>
    <col min="6" max="7" width="15.75" customWidth="1"/>
    <col min="8" max="8" width="20.625" customWidth="1"/>
  </cols>
  <sheetData>
    <row r="1" ht="30" customHeight="1"/>
  </sheetData>
  <protectedRanges>
    <protectedRange sqref="A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8223" r:id="rId4" name="Option Button 15">
              <controlPr defaultSize="0" autoPict="0" macro="[0]!应付票据2_选项按钮15_Click">
                <anchor moveWithCells="1">
                  <from>
                    <xdr:col>8</xdr:col>
                    <xdr:colOff>9525</xdr:colOff>
                    <xdr:row>0</xdr:row>
                    <xdr:rowOff>104775</xdr:rowOff>
                  </from>
                  <to>
                    <xdr:col>10</xdr:col>
                    <xdr:colOff>114300</xdr:colOff>
                    <xdr:row>1</xdr:row>
                    <xdr:rowOff>152400</xdr:rowOff>
                  </to>
                </anchor>
              </controlPr>
            </control>
          </mc:Choice>
        </mc:AlternateContent>
      </controls>
    </mc:Choice>
  </mc:AlternateContent>
</worksheet>
</file>

<file path=xl/worksheets/sheet1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800-000000000000}">
  <dimension ref="A1"/>
  <sheetViews>
    <sheetView view="pageBreakPreview" zoomScale="85" zoomScaleNormal="100" workbookViewId="0">
      <pane xSplit="1" ySplit="6" topLeftCell="H7" activePane="bottomRight" state="frozen"/>
      <selection pane="topRight"/>
      <selection pane="bottomLeft"/>
      <selection pane="bottomRight" activeCell="R5" sqref="R5"/>
    </sheetView>
  </sheetViews>
  <sheetFormatPr defaultColWidth="9" defaultRowHeight="15.75" customHeight="1"/>
  <cols>
    <col min="1" max="1" width="5.25" customWidth="1"/>
    <col min="2" max="2" width="30.5" customWidth="1"/>
    <col min="3" max="3" width="11.875" customWidth="1"/>
    <col min="4" max="4" width="8.125" customWidth="1"/>
    <col min="5" max="5" width="7.5" customWidth="1"/>
    <col min="6" max="6" width="13.5" customWidth="1"/>
    <col min="7" max="7" width="12.375" customWidth="1"/>
    <col min="8" max="15" width="17.125" customWidth="1"/>
    <col min="16" max="16" width="12" customWidth="1"/>
  </cols>
  <sheetData>
    <row r="1" ht="30" customHeight="1"/>
  </sheetData>
  <protectedRanges>
    <protectedRange sqref="A7:P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9249" r:id="rId4" name="Option Button 17">
              <controlPr defaultSize="0" autoPict="0" macro="[0]!应付账款2_选项按钮17_Click">
                <anchor moveWithCells="1">
                  <from>
                    <xdr:col>16</xdr:col>
                    <xdr:colOff>85725</xdr:colOff>
                    <xdr:row>0</xdr:row>
                    <xdr:rowOff>66675</xdr:rowOff>
                  </from>
                  <to>
                    <xdr:col>18</xdr:col>
                    <xdr:colOff>171450</xdr:colOff>
                    <xdr:row>1</xdr:row>
                    <xdr:rowOff>190500</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Q31"/>
  <sheetViews>
    <sheetView view="pageBreakPreview" zoomScaleNormal="100" workbookViewId="0">
      <pane xSplit="1" ySplit="6" topLeftCell="B7" activePane="bottomRight" state="frozen"/>
      <selection pane="topRight"/>
      <selection pane="bottomLeft"/>
      <selection pane="bottomRight" activeCell="J8" sqref="J8:L26"/>
    </sheetView>
  </sheetViews>
  <sheetFormatPr defaultColWidth="8.625" defaultRowHeight="15.75" customHeight="1"/>
  <cols>
    <col min="1" max="1" width="5.25" style="11" customWidth="1"/>
    <col min="2" max="2" width="18" style="11" customWidth="1"/>
    <col min="3" max="3" width="12" style="11" customWidth="1"/>
    <col min="4" max="4" width="9.5" style="11" customWidth="1"/>
    <col min="5" max="5" width="9.125" style="11" customWidth="1"/>
    <col min="6" max="6" width="6.5" style="11" customWidth="1"/>
    <col min="7" max="7" width="9.125" style="11" customWidth="1"/>
    <col min="8" max="9" width="13.75" style="173" customWidth="1"/>
    <col min="10" max="10" width="7.75" style="173" customWidth="1"/>
    <col min="11" max="11" width="6.875" style="173" customWidth="1"/>
    <col min="12" max="12" width="14.75" style="11" customWidth="1"/>
    <col min="13" max="15" width="9" style="11"/>
    <col min="16" max="16" width="9" style="195"/>
    <col min="17" max="32" width="9" style="11"/>
    <col min="33" max="16384" width="8.625" style="11"/>
  </cols>
  <sheetData>
    <row r="1" spans="1:17" s="7" customFormat="1" ht="30" customHeight="1">
      <c r="A1" s="415" t="str">
        <f>"应收款项融资评估"&amp;表头信息!E35</f>
        <v>应收款项融资评估明细表</v>
      </c>
      <c r="B1" s="415"/>
      <c r="C1" s="415"/>
      <c r="D1" s="415"/>
      <c r="E1" s="415"/>
      <c r="F1" s="415"/>
      <c r="G1" s="415"/>
      <c r="H1" s="415"/>
      <c r="I1" s="464"/>
      <c r="J1" s="465"/>
      <c r="K1" s="465"/>
      <c r="L1" s="465"/>
      <c r="P1" s="196"/>
    </row>
    <row r="2" spans="1:17" ht="15.75" customHeight="1">
      <c r="A2" s="417" t="str">
        <f>表头信息!D5&amp;表头信息!E5</f>
        <v>评估基准日：2022年10月31日</v>
      </c>
      <c r="B2" s="417"/>
      <c r="C2" s="417"/>
      <c r="D2" s="417"/>
      <c r="E2" s="417"/>
      <c r="F2" s="417"/>
      <c r="G2" s="417"/>
      <c r="H2" s="417"/>
      <c r="I2" s="457"/>
      <c r="J2" s="457"/>
      <c r="K2" s="457"/>
      <c r="L2" s="457"/>
    </row>
    <row r="3" spans="1:17" ht="15.75" customHeight="1">
      <c r="A3" s="12"/>
      <c r="B3" s="12"/>
      <c r="C3" s="12"/>
      <c r="D3" s="12"/>
      <c r="E3" s="12"/>
      <c r="F3" s="12"/>
      <c r="G3" s="12"/>
      <c r="H3" s="12"/>
      <c r="I3" s="13"/>
      <c r="J3" s="13"/>
      <c r="K3" s="13"/>
      <c r="L3" s="14" t="s">
        <v>405</v>
      </c>
      <c r="M3" s="11" t="s">
        <v>406</v>
      </c>
    </row>
    <row r="4" spans="1:17" ht="15.75" customHeight="1">
      <c r="A4" s="64" t="str">
        <f>表头信息!D2&amp;表头信息!E2</f>
        <v>产权持有单位：西安曲江楼观旅游农业开发有限公司</v>
      </c>
      <c r="B4" s="15"/>
      <c r="C4" s="15"/>
      <c r="D4" s="15"/>
      <c r="E4" s="15"/>
      <c r="F4" s="15"/>
      <c r="G4" s="15"/>
      <c r="H4" s="166"/>
      <c r="I4" s="166"/>
      <c r="J4" s="166"/>
      <c r="K4" s="166"/>
      <c r="L4" s="16" t="s">
        <v>3</v>
      </c>
    </row>
    <row r="5" spans="1:17" s="8" customFormat="1" ht="15.75" customHeight="1">
      <c r="A5" s="455" t="s">
        <v>5</v>
      </c>
      <c r="B5" s="455" t="s">
        <v>376</v>
      </c>
      <c r="C5" s="455" t="s">
        <v>377</v>
      </c>
      <c r="D5" s="455" t="s">
        <v>378</v>
      </c>
      <c r="E5" s="455" t="s">
        <v>379</v>
      </c>
      <c r="F5" s="455" t="s">
        <v>353</v>
      </c>
      <c r="G5" s="455" t="s">
        <v>380</v>
      </c>
      <c r="H5" s="455" t="s">
        <v>238</v>
      </c>
      <c r="I5" s="455" t="s">
        <v>239</v>
      </c>
      <c r="J5" s="455" t="s">
        <v>240</v>
      </c>
      <c r="K5" s="455" t="s">
        <v>241</v>
      </c>
      <c r="L5" s="455" t="s">
        <v>8</v>
      </c>
      <c r="M5" s="86" t="s">
        <v>297</v>
      </c>
      <c r="N5" s="86"/>
      <c r="O5" s="86" t="s">
        <v>345</v>
      </c>
      <c r="P5" s="466" t="s">
        <v>381</v>
      </c>
      <c r="Q5" s="467" t="s">
        <v>382</v>
      </c>
    </row>
    <row r="6" spans="1:17" s="8" customFormat="1" ht="15.75" customHeight="1">
      <c r="A6" s="456"/>
      <c r="B6" s="456"/>
      <c r="C6" s="463"/>
      <c r="D6" s="456"/>
      <c r="E6" s="456"/>
      <c r="F6" s="456"/>
      <c r="G6" s="456"/>
      <c r="H6" s="456"/>
      <c r="I6" s="456"/>
      <c r="J6" s="456"/>
      <c r="K6" s="456" t="s">
        <v>314</v>
      </c>
      <c r="L6" s="456"/>
      <c r="M6" s="86" t="s">
        <v>407</v>
      </c>
      <c r="N6" s="86" t="s">
        <v>301</v>
      </c>
      <c r="O6" s="86" t="s">
        <v>348</v>
      </c>
      <c r="P6" s="466"/>
      <c r="Q6" s="467"/>
    </row>
    <row r="7" spans="1:17" s="9" customFormat="1" ht="15.75" customHeight="1">
      <c r="A7" s="17">
        <v>1</v>
      </c>
      <c r="B7" s="18"/>
      <c r="C7" s="18"/>
      <c r="D7" s="75"/>
      <c r="E7" s="75"/>
      <c r="F7" s="103"/>
      <c r="G7" s="103"/>
      <c r="H7" s="20"/>
      <c r="I7" s="20"/>
      <c r="J7" s="39">
        <f>I7-H7</f>
        <v>0</v>
      </c>
      <c r="K7" s="39">
        <f>IF(H7=0,0,J7/ABS(H7))*100</f>
        <v>0</v>
      </c>
      <c r="L7" s="21"/>
      <c r="P7" s="198"/>
    </row>
    <row r="8" spans="1:17" s="9" customFormat="1" ht="15.75" customHeight="1">
      <c r="A8" s="17">
        <v>2</v>
      </c>
      <c r="B8" s="18"/>
      <c r="C8" s="18"/>
      <c r="D8" s="75"/>
      <c r="E8" s="75"/>
      <c r="F8" s="103"/>
      <c r="G8" s="103"/>
      <c r="H8" s="20"/>
      <c r="I8" s="20"/>
      <c r="J8" s="39"/>
      <c r="K8" s="39"/>
      <c r="L8" s="21"/>
      <c r="P8" s="198"/>
    </row>
    <row r="9" spans="1:17" s="9" customFormat="1" ht="15.75" customHeight="1">
      <c r="A9" s="17">
        <v>3</v>
      </c>
      <c r="B9" s="18"/>
      <c r="C9" s="18"/>
      <c r="D9" s="75"/>
      <c r="E9" s="75"/>
      <c r="F9" s="103"/>
      <c r="G9" s="103"/>
      <c r="H9" s="20"/>
      <c r="I9" s="20"/>
      <c r="J9" s="39"/>
      <c r="K9" s="39"/>
      <c r="L9" s="21"/>
      <c r="P9" s="198"/>
    </row>
    <row r="10" spans="1:17" s="9" customFormat="1" ht="15.75" customHeight="1">
      <c r="A10" s="17">
        <v>4</v>
      </c>
      <c r="B10" s="18"/>
      <c r="C10" s="18"/>
      <c r="D10" s="75"/>
      <c r="E10" s="75"/>
      <c r="F10" s="103"/>
      <c r="G10" s="103"/>
      <c r="H10" s="20"/>
      <c r="I10" s="20"/>
      <c r="J10" s="39"/>
      <c r="K10" s="39"/>
      <c r="L10" s="21"/>
      <c r="P10" s="198"/>
    </row>
    <row r="11" spans="1:17" s="9" customFormat="1" ht="15.75" customHeight="1">
      <c r="A11" s="17">
        <v>5</v>
      </c>
      <c r="B11" s="18"/>
      <c r="C11" s="18"/>
      <c r="D11" s="75"/>
      <c r="E11" s="75"/>
      <c r="F11" s="103"/>
      <c r="G11" s="103"/>
      <c r="H11" s="20"/>
      <c r="I11" s="20"/>
      <c r="J11" s="39"/>
      <c r="K11" s="39"/>
      <c r="L11" s="21"/>
      <c r="P11" s="198"/>
    </row>
    <row r="12" spans="1:17" s="9" customFormat="1" ht="15.75" customHeight="1">
      <c r="A12" s="17">
        <v>6</v>
      </c>
      <c r="B12" s="18"/>
      <c r="C12" s="18"/>
      <c r="D12" s="75"/>
      <c r="E12" s="75"/>
      <c r="F12" s="103"/>
      <c r="G12" s="103"/>
      <c r="H12" s="20"/>
      <c r="I12" s="20"/>
      <c r="J12" s="39"/>
      <c r="K12" s="39"/>
      <c r="L12" s="21"/>
      <c r="P12" s="198"/>
    </row>
    <row r="13" spans="1:17" s="9" customFormat="1" ht="15.75" customHeight="1">
      <c r="A13" s="17">
        <v>7</v>
      </c>
      <c r="B13" s="18"/>
      <c r="C13" s="18"/>
      <c r="D13" s="75"/>
      <c r="E13" s="75"/>
      <c r="F13" s="103"/>
      <c r="G13" s="103"/>
      <c r="H13" s="20"/>
      <c r="I13" s="20"/>
      <c r="J13" s="39"/>
      <c r="K13" s="39"/>
      <c r="L13" s="21"/>
      <c r="P13" s="198"/>
    </row>
    <row r="14" spans="1:17" s="9" customFormat="1" ht="15.75" customHeight="1">
      <c r="A14" s="17">
        <v>8</v>
      </c>
      <c r="B14" s="18"/>
      <c r="C14" s="18"/>
      <c r="D14" s="75"/>
      <c r="E14" s="75"/>
      <c r="F14" s="103"/>
      <c r="G14" s="103"/>
      <c r="H14" s="20"/>
      <c r="I14" s="20"/>
      <c r="J14" s="39"/>
      <c r="K14" s="39"/>
      <c r="L14" s="21"/>
      <c r="P14" s="198"/>
    </row>
    <row r="15" spans="1:17" s="9" customFormat="1" ht="15.75" customHeight="1">
      <c r="A15" s="17">
        <v>9</v>
      </c>
      <c r="B15" s="18"/>
      <c r="C15" s="18"/>
      <c r="D15" s="75"/>
      <c r="E15" s="75"/>
      <c r="F15" s="103"/>
      <c r="G15" s="103"/>
      <c r="H15" s="20"/>
      <c r="I15" s="20"/>
      <c r="J15" s="39"/>
      <c r="K15" s="39"/>
      <c r="L15" s="21"/>
      <c r="P15" s="198"/>
    </row>
    <row r="16" spans="1:17" s="9" customFormat="1" ht="15.75" customHeight="1">
      <c r="A16" s="17">
        <v>10</v>
      </c>
      <c r="B16" s="18"/>
      <c r="C16" s="18"/>
      <c r="D16" s="75"/>
      <c r="E16" s="75"/>
      <c r="F16" s="103"/>
      <c r="G16" s="103"/>
      <c r="H16" s="20"/>
      <c r="I16" s="20"/>
      <c r="J16" s="39"/>
      <c r="K16" s="39"/>
      <c r="L16" s="21"/>
      <c r="P16" s="198"/>
    </row>
    <row r="17" spans="1:16" s="9" customFormat="1" ht="15.75" customHeight="1">
      <c r="A17" s="17">
        <v>11</v>
      </c>
      <c r="B17" s="18"/>
      <c r="C17" s="18"/>
      <c r="D17" s="75"/>
      <c r="E17" s="75"/>
      <c r="F17" s="103"/>
      <c r="G17" s="103"/>
      <c r="H17" s="20"/>
      <c r="I17" s="20"/>
      <c r="J17" s="39"/>
      <c r="K17" s="39"/>
      <c r="L17" s="21"/>
      <c r="P17" s="198"/>
    </row>
    <row r="18" spans="1:16" s="9" customFormat="1" ht="15.75" customHeight="1">
      <c r="A18" s="17">
        <v>12</v>
      </c>
      <c r="B18" s="18"/>
      <c r="C18" s="18"/>
      <c r="D18" s="75"/>
      <c r="E18" s="75"/>
      <c r="F18" s="103"/>
      <c r="G18" s="103"/>
      <c r="H18" s="20"/>
      <c r="I18" s="20"/>
      <c r="J18" s="39"/>
      <c r="K18" s="39"/>
      <c r="L18" s="21"/>
      <c r="P18" s="198"/>
    </row>
    <row r="19" spans="1:16" s="9" customFormat="1" ht="15.75" customHeight="1">
      <c r="A19" s="17">
        <v>13</v>
      </c>
      <c r="B19" s="18"/>
      <c r="C19" s="18"/>
      <c r="D19" s="75"/>
      <c r="E19" s="75"/>
      <c r="F19" s="103"/>
      <c r="G19" s="103"/>
      <c r="H19" s="20"/>
      <c r="I19" s="20"/>
      <c r="J19" s="39"/>
      <c r="K19" s="39"/>
      <c r="L19" s="21"/>
      <c r="P19" s="198"/>
    </row>
    <row r="20" spans="1:16" s="9" customFormat="1" ht="15.75" customHeight="1">
      <c r="A20" s="17">
        <v>14</v>
      </c>
      <c r="B20" s="18"/>
      <c r="C20" s="18"/>
      <c r="D20" s="75"/>
      <c r="E20" s="75"/>
      <c r="F20" s="103"/>
      <c r="G20" s="103"/>
      <c r="H20" s="20"/>
      <c r="I20" s="20"/>
      <c r="J20" s="39"/>
      <c r="K20" s="39"/>
      <c r="L20" s="21"/>
      <c r="P20" s="198"/>
    </row>
    <row r="21" spans="1:16" s="9" customFormat="1" ht="15.75" customHeight="1">
      <c r="A21" s="17">
        <v>15</v>
      </c>
      <c r="B21" s="18"/>
      <c r="C21" s="18"/>
      <c r="D21" s="75"/>
      <c r="E21" s="75"/>
      <c r="F21" s="103"/>
      <c r="G21" s="103"/>
      <c r="H21" s="20"/>
      <c r="I21" s="20"/>
      <c r="J21" s="39"/>
      <c r="K21" s="39"/>
      <c r="L21" s="21"/>
      <c r="P21" s="198"/>
    </row>
    <row r="22" spans="1:16" s="9" customFormat="1" ht="15.75" customHeight="1">
      <c r="A22" s="17">
        <v>16</v>
      </c>
      <c r="B22" s="18"/>
      <c r="C22" s="18"/>
      <c r="D22" s="75"/>
      <c r="E22" s="75"/>
      <c r="F22" s="103"/>
      <c r="G22" s="103"/>
      <c r="H22" s="20"/>
      <c r="I22" s="20"/>
      <c r="J22" s="39"/>
      <c r="K22" s="39"/>
      <c r="L22" s="21"/>
      <c r="P22" s="198"/>
    </row>
    <row r="23" spans="1:16" s="9" customFormat="1" ht="15.75" customHeight="1">
      <c r="A23" s="17">
        <v>17</v>
      </c>
      <c r="B23" s="18"/>
      <c r="C23" s="18"/>
      <c r="D23" s="75"/>
      <c r="E23" s="75"/>
      <c r="F23" s="103"/>
      <c r="G23" s="103"/>
      <c r="H23" s="20"/>
      <c r="I23" s="20"/>
      <c r="J23" s="39"/>
      <c r="K23" s="39"/>
      <c r="L23" s="21"/>
      <c r="P23" s="198"/>
    </row>
    <row r="24" spans="1:16" s="9" customFormat="1" ht="15.75" customHeight="1">
      <c r="A24" s="17">
        <v>18</v>
      </c>
      <c r="B24" s="18"/>
      <c r="C24" s="18"/>
      <c r="D24" s="75"/>
      <c r="E24" s="75"/>
      <c r="F24" s="103"/>
      <c r="G24" s="103"/>
      <c r="H24" s="20"/>
      <c r="I24" s="20"/>
      <c r="J24" s="39"/>
      <c r="K24" s="39"/>
      <c r="L24" s="21"/>
      <c r="P24" s="198"/>
    </row>
    <row r="25" spans="1:16" s="9" customFormat="1" ht="15.75" customHeight="1">
      <c r="A25" s="433" t="s">
        <v>384</v>
      </c>
      <c r="B25" s="452"/>
      <c r="C25" s="452"/>
      <c r="D25" s="452"/>
      <c r="E25" s="452"/>
      <c r="F25" s="434"/>
      <c r="G25" s="22"/>
      <c r="H25" s="48">
        <f>SUM(H7:H24)</f>
        <v>0</v>
      </c>
      <c r="I25" s="48">
        <f>SUM(I7:I24)</f>
        <v>0</v>
      </c>
      <c r="J25" s="48">
        <f>I25-H25</f>
        <v>0</v>
      </c>
      <c r="K25" s="39">
        <f>IF(H25=0,0,J25/ABS(H25))*100</f>
        <v>0</v>
      </c>
      <c r="L25" s="24"/>
      <c r="P25" s="198"/>
    </row>
    <row r="26" spans="1:16" s="9" customFormat="1" ht="15.75" customHeight="1">
      <c r="A26" s="433" t="s">
        <v>408</v>
      </c>
      <c r="B26" s="452"/>
      <c r="C26" s="452"/>
      <c r="D26" s="452"/>
      <c r="E26" s="452"/>
      <c r="F26" s="434"/>
      <c r="G26" s="22"/>
      <c r="H26" s="207"/>
      <c r="I26" s="72"/>
      <c r="J26" s="39">
        <f>I26-H26</f>
        <v>0</v>
      </c>
      <c r="K26" s="39">
        <f>IF(H26=0,0,J26/ABS(H26))*100</f>
        <v>0</v>
      </c>
      <c r="L26" s="24"/>
      <c r="P26" s="198"/>
    </row>
    <row r="27" spans="1:16" s="9" customFormat="1" ht="15.75" customHeight="1">
      <c r="A27" s="433" t="s">
        <v>291</v>
      </c>
      <c r="B27" s="452"/>
      <c r="C27" s="452"/>
      <c r="D27" s="452"/>
      <c r="E27" s="452"/>
      <c r="F27" s="434"/>
      <c r="G27" s="22"/>
      <c r="H27" s="208">
        <f>H25-H26</f>
        <v>0</v>
      </c>
      <c r="I27" s="208">
        <f>I25-I26</f>
        <v>0</v>
      </c>
      <c r="J27" s="208">
        <f>IF(((J25-J26)-SUM(J7:J25)+J26)&lt;0.001,J25-J26,"false")</f>
        <v>0</v>
      </c>
      <c r="K27" s="39">
        <f>IF(H27=0,0,J27/ABS(H27))*100</f>
        <v>0</v>
      </c>
      <c r="L27" s="24"/>
      <c r="M27" s="92"/>
      <c r="P27" s="198"/>
    </row>
    <row r="28" spans="1:16" s="10" customFormat="1" ht="15.75" customHeight="1">
      <c r="A28" s="25"/>
      <c r="E28" s="418"/>
      <c r="F28" s="418"/>
      <c r="G28" s="418"/>
      <c r="H28" s="418"/>
      <c r="I28" s="26"/>
      <c r="J28" s="26"/>
      <c r="K28" s="26"/>
      <c r="L28" s="26"/>
      <c r="M28" s="93"/>
      <c r="P28" s="164"/>
    </row>
    <row r="29" spans="1:16" s="10" customFormat="1" ht="15.75" customHeight="1">
      <c r="A29" s="425" t="str">
        <f>表头信息!D8&amp;表头信息!E8</f>
        <v>产权持有单位填表人：谭勃</v>
      </c>
      <c r="B29" s="425"/>
      <c r="C29" s="425"/>
      <c r="D29" s="425"/>
      <c r="E29" s="425"/>
      <c r="F29" s="425"/>
      <c r="G29" s="27"/>
      <c r="H29" s="31"/>
      <c r="J29" s="453" t="str">
        <f>表头信息!D20&amp;表头信息!E23</f>
        <v>评估人员：柳青、殷涛</v>
      </c>
      <c r="K29" s="454"/>
      <c r="L29" s="454"/>
      <c r="M29" s="28"/>
      <c r="P29" s="164"/>
    </row>
    <row r="30" spans="1:16" s="10" customFormat="1" ht="15.75" customHeight="1">
      <c r="A30" s="30" t="str">
        <f>表头信息!D11&amp;表头信息!E11</f>
        <v>填表日期：2022年11月2日</v>
      </c>
      <c r="B30" s="28"/>
      <c r="C30" s="28"/>
      <c r="D30" s="28"/>
      <c r="E30" s="28"/>
      <c r="F30" s="31"/>
      <c r="G30" s="31"/>
      <c r="H30" s="31"/>
      <c r="J30" s="31"/>
      <c r="K30" s="31"/>
      <c r="L30" s="31"/>
      <c r="M30" s="28"/>
      <c r="P30" s="164"/>
    </row>
    <row r="31" spans="1:16" ht="15.75" customHeight="1">
      <c r="E31" s="56"/>
      <c r="F31" s="56"/>
      <c r="G31" s="56"/>
      <c r="H31" s="182"/>
    </row>
  </sheetData>
  <protectedRanges>
    <protectedRange sqref="H26:I26 L7:L24 A7:I24" name="区域1"/>
  </protectedRanges>
  <mergeCells count="22">
    <mergeCell ref="P5:P6"/>
    <mergeCell ref="Q5:Q6"/>
    <mergeCell ref="E28:H28"/>
    <mergeCell ref="A29:F29"/>
    <mergeCell ref="J29:L29"/>
    <mergeCell ref="A5:A6"/>
    <mergeCell ref="B5:B6"/>
    <mergeCell ref="C5:C6"/>
    <mergeCell ref="D5:D6"/>
    <mergeCell ref="E5:E6"/>
    <mergeCell ref="F5:F6"/>
    <mergeCell ref="G5:G6"/>
    <mergeCell ref="H5:H6"/>
    <mergeCell ref="I5:I6"/>
    <mergeCell ref="J5:J6"/>
    <mergeCell ref="K5:K6"/>
    <mergeCell ref="L5:L6"/>
    <mergeCell ref="A1:L1"/>
    <mergeCell ref="A2:L2"/>
    <mergeCell ref="A25:F25"/>
    <mergeCell ref="A26:F26"/>
    <mergeCell ref="A27:F27"/>
  </mergeCells>
  <phoneticPr fontId="67" type="noConversion"/>
  <hyperlinks>
    <hyperlink ref="A1:L1" location="'3-流动资产汇总'!B12" display="=&quot;应收款项融资评估&quot;&amp;表头信息!E35" xr:uid="{00000000-0004-0000-10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8683" r:id="rId4" name="Check Box 203">
              <controlPr defaultSize="0" autoPict="0" macro="[0]!复选框203_Click">
                <anchor moveWithCells="1">
                  <from>
                    <xdr:col>12</xdr:col>
                    <xdr:colOff>85725</xdr:colOff>
                    <xdr:row>0</xdr:row>
                    <xdr:rowOff>114300</xdr:rowOff>
                  </from>
                  <to>
                    <xdr:col>14</xdr:col>
                    <xdr:colOff>0</xdr:colOff>
                    <xdr:row>1</xdr:row>
                    <xdr:rowOff>104775</xdr:rowOff>
                  </to>
                </anchor>
              </controlPr>
            </control>
          </mc:Choice>
        </mc:AlternateContent>
      </controls>
    </mc:Choice>
  </mc:AlternateContent>
</worksheet>
</file>

<file path=xl/worksheets/sheet1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900-000000000000}">
  <dimension ref="A1"/>
  <sheetViews>
    <sheetView view="pageBreakPreview" zoomScale="60" zoomScaleNormal="100" workbookViewId="0">
      <pane xSplit="1" ySplit="6" topLeftCell="B7" activePane="bottomRight" state="frozen"/>
      <selection pane="topRight"/>
      <selection pane="bottomLeft"/>
      <selection pane="bottomRight" activeCell="R9" sqref="R9"/>
    </sheetView>
  </sheetViews>
  <sheetFormatPr defaultColWidth="9" defaultRowHeight="15.75" customHeight="1"/>
  <cols>
    <col min="1" max="1" width="5.25" customWidth="1"/>
    <col min="2" max="2" width="30.375" customWidth="1"/>
    <col min="3" max="5" width="12.125" customWidth="1"/>
    <col min="6" max="6" width="14" customWidth="1"/>
    <col min="7" max="7" width="12.75" customWidth="1"/>
    <col min="8" max="15" width="16.5" customWidth="1"/>
    <col min="16" max="16" width="11.75" customWidth="1"/>
  </cols>
  <sheetData>
    <row r="1" ht="30" customHeight="1"/>
  </sheetData>
  <protectedRanges>
    <protectedRange sqref="A7:P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0270" r:id="rId4" name="Option Button 14">
              <controlPr defaultSize="0" autoPict="0" macro="[0]!预收账款2_选项按钮14_Click">
                <anchor moveWithCells="1">
                  <from>
                    <xdr:col>16</xdr:col>
                    <xdr:colOff>95250</xdr:colOff>
                    <xdr:row>0</xdr:row>
                    <xdr:rowOff>95250</xdr:rowOff>
                  </from>
                  <to>
                    <xdr:col>18</xdr:col>
                    <xdr:colOff>219075</xdr:colOff>
                    <xdr:row>2</xdr:row>
                    <xdr:rowOff>66675</xdr:rowOff>
                  </to>
                </anchor>
              </controlPr>
            </control>
          </mc:Choice>
        </mc:AlternateContent>
      </controls>
    </mc:Choice>
  </mc:AlternateContent>
</worksheet>
</file>

<file path=xl/worksheets/sheet1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A00-000000000000}">
  <sheetPr>
    <tabColor rgb="FFFFFF00"/>
  </sheetPr>
  <dimension ref="A1"/>
  <sheetViews>
    <sheetView view="pageBreakPreview" zoomScale="90" zoomScaleNormal="100" workbookViewId="0">
      <pane xSplit="1" ySplit="6" topLeftCell="B7" activePane="bottomRight" state="frozen"/>
      <selection pane="topRight"/>
      <selection pane="bottomLeft"/>
      <selection pane="bottomRight" activeCell="L5" sqref="L5"/>
    </sheetView>
  </sheetViews>
  <sheetFormatPr defaultColWidth="9" defaultRowHeight="15.75" customHeight="1"/>
  <cols>
    <col min="1" max="1" width="5.5" customWidth="1"/>
    <col min="2" max="2" width="27.125" customWidth="1"/>
    <col min="3" max="3" width="9.75" customWidth="1"/>
    <col min="4" max="4" width="16" customWidth="1"/>
    <col min="5" max="9" width="11.875" customWidth="1"/>
    <col min="10" max="10" width="13.25" customWidth="1"/>
  </cols>
  <sheetData>
    <row r="1" ht="30" customHeight="1"/>
  </sheetData>
  <protectedRanges>
    <protectedRange sqref="A7:G25 J7:J25"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1294" r:id="rId4" name="Option Button 14">
              <controlPr defaultSize="0" autoPict="0" macro="[0]!合同负债2_选项按钮14_Click">
                <anchor moveWithCells="1">
                  <from>
                    <xdr:col>10</xdr:col>
                    <xdr:colOff>95250</xdr:colOff>
                    <xdr:row>0</xdr:row>
                    <xdr:rowOff>85725</xdr:rowOff>
                  </from>
                  <to>
                    <xdr:col>12</xdr:col>
                    <xdr:colOff>57150</xdr:colOff>
                    <xdr:row>1</xdr:row>
                    <xdr:rowOff>114300</xdr:rowOff>
                  </to>
                </anchor>
              </controlPr>
            </control>
          </mc:Choice>
        </mc:AlternateContent>
      </controls>
    </mc:Choice>
  </mc:AlternateContent>
</worksheet>
</file>

<file path=xl/worksheets/sheet1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B00-000000000000}">
  <dimension ref="A1"/>
  <sheetViews>
    <sheetView view="pageBreakPreview" zoomScale="85" zoomScaleNormal="100" workbookViewId="0">
      <pane xSplit="1" ySplit="6" topLeftCell="B7" activePane="bottomRight" state="frozen"/>
      <selection pane="topRight"/>
      <selection pane="bottomLeft"/>
      <selection pane="bottomRight" activeCell="G10" sqref="G10"/>
    </sheetView>
  </sheetViews>
  <sheetFormatPr defaultColWidth="9" defaultRowHeight="15.75" customHeight="1"/>
  <cols>
    <col min="1" max="1" width="7.875" customWidth="1"/>
    <col min="2" max="2" width="41.875" customWidth="1"/>
    <col min="3" max="3" width="16.625" customWidth="1"/>
    <col min="4" max="5" width="20.25" customWidth="1"/>
    <col min="6" max="6" width="23.375" customWidth="1"/>
  </cols>
  <sheetData>
    <row r="1" ht="30" customHeight="1"/>
  </sheetData>
  <protectedRanges>
    <protectedRange sqref="A7:F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2319" r:id="rId4" name="Option Button 15">
              <controlPr defaultSize="0" autoPict="0" macro="[0]!应付职工薪酬2_选项按钮15_Click">
                <anchor moveWithCells="1">
                  <from>
                    <xdr:col>6</xdr:col>
                    <xdr:colOff>104775</xdr:colOff>
                    <xdr:row>0</xdr:row>
                    <xdr:rowOff>114300</xdr:rowOff>
                  </from>
                  <to>
                    <xdr:col>8</xdr:col>
                    <xdr:colOff>266700</xdr:colOff>
                    <xdr:row>2</xdr:row>
                    <xdr:rowOff>0</xdr:rowOff>
                  </to>
                </anchor>
              </controlPr>
            </control>
          </mc:Choice>
        </mc:AlternateContent>
      </controls>
    </mc:Choice>
  </mc:AlternateContent>
</worksheet>
</file>

<file path=xl/worksheets/sheet1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C00-000000000000}">
  <dimension ref="A1"/>
  <sheetViews>
    <sheetView view="pageBreakPreview" zoomScale="85" zoomScaleNormal="100" workbookViewId="0">
      <pane xSplit="1" ySplit="6" topLeftCell="B7" activePane="bottomRight" state="frozen"/>
      <selection pane="topRight"/>
      <selection pane="bottomLeft"/>
      <selection pane="bottomRight" activeCell="I8" sqref="I7:I8"/>
    </sheetView>
  </sheetViews>
  <sheetFormatPr defaultColWidth="9" defaultRowHeight="15.75" customHeight="1"/>
  <cols>
    <col min="1" max="1" width="6.875" customWidth="1"/>
    <col min="2" max="2" width="27.75" customWidth="1"/>
    <col min="3" max="6" width="19.5" customWidth="1"/>
    <col min="7" max="7" width="17.87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3342" r:id="rId4" name="Option Button 1038">
              <controlPr defaultSize="0" autoPict="0" macro="[0]!应交税费2_选项按钮1038_Click">
                <anchor moveWithCells="1">
                  <from>
                    <xdr:col>7</xdr:col>
                    <xdr:colOff>228600</xdr:colOff>
                    <xdr:row>0</xdr:row>
                    <xdr:rowOff>114300</xdr:rowOff>
                  </from>
                  <to>
                    <xdr:col>9</xdr:col>
                    <xdr:colOff>638175</xdr:colOff>
                    <xdr:row>2</xdr:row>
                    <xdr:rowOff>47625</xdr:rowOff>
                  </to>
                </anchor>
              </controlPr>
            </control>
          </mc:Choice>
        </mc:AlternateContent>
      </controls>
    </mc:Choice>
  </mc:AlternateContent>
</worksheet>
</file>

<file path=xl/worksheets/sheet1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D00-000000000000}">
  <dimension ref="A1"/>
  <sheetViews>
    <sheetView view="pageBreakPreview" zoomScale="85" zoomScaleNormal="100" workbookViewId="0">
      <pane xSplit="1" ySplit="6" topLeftCell="B7" activePane="bottomRight" state="frozen"/>
      <selection pane="topRight"/>
      <selection pane="bottomLeft"/>
      <selection pane="bottomRight" activeCell="J7" sqref="J6:J7"/>
    </sheetView>
  </sheetViews>
  <sheetFormatPr defaultColWidth="9" defaultRowHeight="15.75" customHeight="1"/>
  <cols>
    <col min="1" max="1" width="6.5" customWidth="1"/>
    <col min="2" max="2" width="27.5" customWidth="1"/>
    <col min="3" max="8" width="14.125" customWidth="1"/>
    <col min="9" max="9" width="11.75" customWidth="1"/>
  </cols>
  <sheetData>
    <row r="1" ht="30" customHeight="1"/>
  </sheetData>
  <protectedRanges>
    <protectedRange sqref="A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5390" r:id="rId4" name="Option Button 14">
              <controlPr defaultSize="0" autoPict="0" macro="[0]!应付利息2_选项按钮14_Click">
                <anchor moveWithCells="1">
                  <from>
                    <xdr:col>9</xdr:col>
                    <xdr:colOff>19050</xdr:colOff>
                    <xdr:row>0</xdr:row>
                    <xdr:rowOff>47625</xdr:rowOff>
                  </from>
                  <to>
                    <xdr:col>11</xdr:col>
                    <xdr:colOff>295275</xdr:colOff>
                    <xdr:row>1</xdr:row>
                    <xdr:rowOff>171450</xdr:rowOff>
                  </to>
                </anchor>
              </controlPr>
            </control>
          </mc:Choice>
        </mc:AlternateContent>
      </controls>
    </mc:Choice>
  </mc:AlternateContent>
</worksheet>
</file>

<file path=xl/worksheets/sheet1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E00-000000000000}">
  <dimension ref="A1"/>
  <sheetViews>
    <sheetView view="pageBreakPreview" zoomScale="85" zoomScaleNormal="100" workbookViewId="0">
      <pane xSplit="1" ySplit="6" topLeftCell="B7" activePane="bottomRight" state="frozen"/>
      <selection pane="topRight"/>
      <selection pane="bottomLeft"/>
      <selection pane="bottomRight" activeCell="I6" sqref="I6"/>
    </sheetView>
  </sheetViews>
  <sheetFormatPr defaultColWidth="9" defaultRowHeight="15.75" customHeight="1"/>
  <cols>
    <col min="1" max="1" width="6.875" customWidth="1"/>
    <col min="2" max="2" width="32" customWidth="1"/>
    <col min="3" max="6" width="17.5" customWidth="1"/>
    <col min="7" max="7" width="21.37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6414" r:id="rId4" name="Option Button 14">
              <controlPr defaultSize="0" autoPict="0" macro="[0]!应付股利2_选项按钮14_Click">
                <anchor moveWithCells="1">
                  <from>
                    <xdr:col>7</xdr:col>
                    <xdr:colOff>57150</xdr:colOff>
                    <xdr:row>0</xdr:row>
                    <xdr:rowOff>76200</xdr:rowOff>
                  </from>
                  <to>
                    <xdr:col>8</xdr:col>
                    <xdr:colOff>619125</xdr:colOff>
                    <xdr:row>1</xdr:row>
                    <xdr:rowOff>38100</xdr:rowOff>
                  </to>
                </anchor>
              </controlPr>
            </control>
          </mc:Choice>
        </mc:AlternateContent>
      </controls>
    </mc:Choice>
  </mc:AlternateContent>
</worksheet>
</file>

<file path=xl/worksheets/sheet1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AF00-000000000000}">
  <dimension ref="G1:L1"/>
  <sheetViews>
    <sheetView view="pageBreakPreview" zoomScale="85" zoomScaleNormal="100" workbookViewId="0">
      <pane xSplit="1" ySplit="6" topLeftCell="B7" activePane="bottomRight" state="frozen"/>
      <selection pane="topRight"/>
      <selection pane="bottomLeft"/>
      <selection pane="bottomRight" activeCell="O8" sqref="O8"/>
    </sheetView>
  </sheetViews>
  <sheetFormatPr defaultColWidth="9" defaultRowHeight="15.75" customHeight="1"/>
  <cols>
    <col min="1" max="1" width="6" customWidth="1"/>
    <col min="2" max="2" width="39.25" customWidth="1"/>
    <col min="3" max="4" width="17.125" customWidth="1"/>
    <col min="5" max="5" width="8.875" customWidth="1"/>
    <col min="6" max="6" width="17.125" customWidth="1"/>
    <col min="7" max="12" width="17.125" hidden="1" customWidth="1"/>
    <col min="13" max="13" width="17.125" customWidth="1"/>
    <col min="14" max="14" width="16.75" customWidth="1"/>
  </cols>
  <sheetData>
    <row r="1" ht="30" customHeight="1"/>
  </sheetData>
  <protectedRanges>
    <protectedRange sqref="A7:N26" name="区域2"/>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7438" r:id="rId4" name="Option Button 14">
              <controlPr defaultSize="0" autoPict="0" macro="[0]!其他应付款2_选项按钮14_Click">
                <anchor moveWithCells="1">
                  <from>
                    <xdr:col>14</xdr:col>
                    <xdr:colOff>47625</xdr:colOff>
                    <xdr:row>0</xdr:row>
                    <xdr:rowOff>104775</xdr:rowOff>
                  </from>
                  <to>
                    <xdr:col>16</xdr:col>
                    <xdr:colOff>180975</xdr:colOff>
                    <xdr:row>1</xdr:row>
                    <xdr:rowOff>123825</xdr:rowOff>
                  </to>
                </anchor>
              </controlPr>
            </control>
          </mc:Choice>
        </mc:AlternateContent>
      </controls>
    </mc:Choice>
  </mc:AlternateContent>
</worksheet>
</file>

<file path=xl/worksheets/sheet1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000-000000000000}">
  <sheetPr>
    <tabColor rgb="FFFFFF00"/>
  </sheetPr>
  <dimension ref="A1"/>
  <sheetViews>
    <sheetView view="pageBreakPreview" zoomScale="85" zoomScaleNormal="100" workbookViewId="0">
      <pane xSplit="1" ySplit="6" topLeftCell="B7" activePane="bottomRight" state="frozen"/>
      <selection pane="topRight"/>
      <selection pane="bottomLeft"/>
      <selection pane="bottomRight" activeCell="P7" sqref="P6:P7"/>
    </sheetView>
  </sheetViews>
  <sheetFormatPr defaultColWidth="9" defaultRowHeight="15.75" customHeight="1"/>
  <cols>
    <col min="1" max="1" width="4.375" customWidth="1"/>
    <col min="2" max="2" width="18.875" customWidth="1"/>
    <col min="3" max="6" width="9.25" customWidth="1"/>
    <col min="7" max="11" width="11" customWidth="1"/>
    <col min="12" max="12" width="15.625" customWidth="1"/>
  </cols>
  <sheetData>
    <row r="1" ht="30" customHeight="1"/>
  </sheetData>
  <protectedRanges>
    <protectedRange sqref="A7:I24 L7:L24"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8462" r:id="rId4" name="Option Button 14">
              <controlPr defaultSize="0" autoPict="0" macro="[0]!持有待售负债2_选项按钮14_Click">
                <anchor moveWithCells="1">
                  <from>
                    <xdr:col>12</xdr:col>
                    <xdr:colOff>9525</xdr:colOff>
                    <xdr:row>0</xdr:row>
                    <xdr:rowOff>85725</xdr:rowOff>
                  </from>
                  <to>
                    <xdr:col>14</xdr:col>
                    <xdr:colOff>142875</xdr:colOff>
                    <xdr:row>1</xdr:row>
                    <xdr:rowOff>57150</xdr:rowOff>
                  </to>
                </anchor>
              </controlPr>
            </control>
          </mc:Choice>
        </mc:AlternateContent>
      </controls>
    </mc:Choice>
  </mc:AlternateContent>
</worksheet>
</file>

<file path=xl/worksheets/sheet1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100-000000000000}">
  <dimension ref="A1"/>
  <sheetViews>
    <sheetView view="pageBreakPreview" zoomScale="85" zoomScaleNormal="100" workbookViewId="0">
      <pane xSplit="1" ySplit="6" topLeftCell="B7" activePane="bottomRight" state="frozen"/>
      <selection pane="topRight"/>
      <selection pane="bottomLeft"/>
      <selection pane="bottomRight" activeCell="J11" sqref="J11"/>
    </sheetView>
  </sheetViews>
  <sheetFormatPr defaultColWidth="9" defaultRowHeight="15.75" customHeight="1"/>
  <cols>
    <col min="1" max="1" width="7.75" customWidth="1"/>
    <col min="2" max="2" width="36.75" customWidth="1"/>
    <col min="3" max="7" width="14.125" customWidth="1"/>
    <col min="8" max="8" width="15.125" customWidth="1"/>
    <col min="9" max="9" width="11.375"/>
    <col min="10" max="10" width="8"/>
    <col min="11" max="11" width="19.5"/>
    <col min="12" max="12" width="16"/>
  </cols>
  <sheetData>
    <row r="1" ht="30" customHeight="1"/>
  </sheetData>
  <protectedRanges>
    <protectedRange sqref="A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9487" r:id="rId4" name="Option Button 15">
              <controlPr defaultSize="0" autoPict="0" macro="[0]!一年到期非流动负债2_选项按钮15_Click">
                <anchor moveWithCells="1">
                  <from>
                    <xdr:col>8</xdr:col>
                    <xdr:colOff>104775</xdr:colOff>
                    <xdr:row>0</xdr:row>
                    <xdr:rowOff>47625</xdr:rowOff>
                  </from>
                  <to>
                    <xdr:col>10</xdr:col>
                    <xdr:colOff>209550</xdr:colOff>
                    <xdr:row>1</xdr:row>
                    <xdr:rowOff>66675</xdr:rowOff>
                  </to>
                </anchor>
              </controlPr>
            </control>
          </mc:Choice>
        </mc:AlternateContent>
      </controls>
    </mc:Choice>
  </mc:AlternateContent>
</worksheet>
</file>

<file path=xl/worksheets/sheet1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200-000000000000}">
  <dimension ref="A1"/>
  <sheetViews>
    <sheetView view="pageBreakPreview" zoomScale="85" zoomScaleNormal="100" workbookViewId="0">
      <pane xSplit="1" ySplit="6" topLeftCell="B7" activePane="bottomRight" state="frozen"/>
      <selection pane="topRight"/>
      <selection pane="bottomLeft"/>
      <selection pane="bottomRight" activeCell="I6" sqref="I6"/>
    </sheetView>
  </sheetViews>
  <sheetFormatPr defaultColWidth="9" defaultRowHeight="15.75" customHeight="1"/>
  <cols>
    <col min="1" max="1" width="5.625" customWidth="1"/>
    <col min="2" max="2" width="37.625" customWidth="1"/>
    <col min="3" max="6" width="18" customWidth="1"/>
    <col min="7" max="7" width="15.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0510" r:id="rId4" name="Option Button 14">
              <controlPr defaultSize="0" autoPict="0" macro="[0]!其他流动负债2_选项按钮14_Click">
                <anchor moveWithCells="1">
                  <from>
                    <xdr:col>7</xdr:col>
                    <xdr:colOff>114300</xdr:colOff>
                    <xdr:row>0</xdr:row>
                    <xdr:rowOff>85725</xdr:rowOff>
                  </from>
                  <to>
                    <xdr:col>9</xdr:col>
                    <xdr:colOff>295275</xdr:colOff>
                    <xdr:row>1</xdr:row>
                    <xdr:rowOff>142875</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B31"/>
  <sheetViews>
    <sheetView view="pageBreakPreview" zoomScale="85" zoomScaleNormal="100" workbookViewId="0">
      <pane xSplit="1" ySplit="6" topLeftCell="B7" activePane="bottomRight" state="frozen"/>
      <selection pane="topRight"/>
      <selection pane="bottomLeft"/>
      <selection pane="bottomRight" activeCell="J8" sqref="J8:L26"/>
    </sheetView>
  </sheetViews>
  <sheetFormatPr defaultColWidth="8.625" defaultRowHeight="15.75" customHeight="1" outlineLevelCol="1"/>
  <cols>
    <col min="1" max="1" width="6.375" style="11" customWidth="1"/>
    <col min="2" max="2" width="21.75" style="11" customWidth="1"/>
    <col min="3" max="3" width="10.375" style="11" customWidth="1"/>
    <col min="4" max="4" width="9.25" style="11" customWidth="1"/>
    <col min="5" max="5" width="5.75" style="11" customWidth="1"/>
    <col min="6" max="6" width="7" style="11" customWidth="1"/>
    <col min="7" max="12" width="12.75" style="147" hidden="1" customWidth="1" outlineLevel="1"/>
    <col min="13" max="13" width="7.375" style="11" customWidth="1" collapsed="1"/>
    <col min="14" max="14" width="11" style="11" customWidth="1"/>
    <col min="15" max="16" width="12.125" style="11" customWidth="1"/>
    <col min="17" max="17" width="10.5" style="11" customWidth="1"/>
    <col min="18" max="18" width="9.125" style="11" customWidth="1"/>
    <col min="19" max="19" width="8" style="11" customWidth="1"/>
    <col min="20" max="32" width="9" style="11"/>
    <col min="33" max="16384" width="8.625" style="11"/>
  </cols>
  <sheetData>
    <row r="1" spans="1:28" s="7" customFormat="1" ht="30" customHeight="1">
      <c r="A1" s="415" t="str">
        <f>"预付账款评估"&amp;表头信息!E35</f>
        <v>预付账款评估明细表</v>
      </c>
      <c r="B1" s="415"/>
      <c r="C1" s="415"/>
      <c r="D1" s="415"/>
      <c r="E1" s="415"/>
      <c r="F1" s="415"/>
      <c r="G1" s="415"/>
      <c r="H1" s="415"/>
      <c r="I1" s="415"/>
      <c r="J1" s="415"/>
      <c r="K1" s="415"/>
      <c r="L1" s="415"/>
      <c r="M1" s="415"/>
      <c r="N1" s="415"/>
      <c r="O1" s="415"/>
      <c r="P1" s="415"/>
      <c r="Q1" s="415"/>
      <c r="R1" s="415"/>
      <c r="S1" s="415"/>
    </row>
    <row r="2" spans="1:28" ht="15.75" customHeight="1">
      <c r="A2" s="417" t="str">
        <f>表头信息!D5&amp;表头信息!E5</f>
        <v>评估基准日：2022年10月31日</v>
      </c>
      <c r="B2" s="417"/>
      <c r="C2" s="417"/>
      <c r="D2" s="417"/>
      <c r="E2" s="417"/>
      <c r="F2" s="417"/>
      <c r="G2" s="417"/>
      <c r="H2" s="417"/>
      <c r="I2" s="417"/>
      <c r="J2" s="417"/>
      <c r="K2" s="417"/>
      <c r="L2" s="417"/>
      <c r="M2" s="417"/>
      <c r="N2" s="417"/>
      <c r="O2" s="417"/>
      <c r="P2" s="457"/>
      <c r="Q2" s="457"/>
      <c r="R2" s="457"/>
      <c r="S2" s="457"/>
    </row>
    <row r="3" spans="1:28" ht="15.75" customHeight="1">
      <c r="A3" s="12"/>
      <c r="B3" s="12"/>
      <c r="C3" s="12"/>
      <c r="D3" s="12"/>
      <c r="E3" s="12"/>
      <c r="F3" s="12"/>
      <c r="G3" s="13"/>
      <c r="H3" s="13"/>
      <c r="I3" s="13"/>
      <c r="J3" s="13"/>
      <c r="K3" s="13"/>
      <c r="L3" s="13"/>
      <c r="M3" s="12"/>
      <c r="N3" s="12"/>
      <c r="O3" s="12"/>
      <c r="P3" s="13"/>
      <c r="Q3" s="13"/>
      <c r="R3" s="13"/>
      <c r="S3" s="14" t="s">
        <v>409</v>
      </c>
    </row>
    <row r="4" spans="1:28" ht="15.75" customHeight="1">
      <c r="A4" s="64" t="str">
        <f>表头信息!D2&amp;表头信息!E2</f>
        <v>产权持有单位：西安曲江楼观旅游农业开发有限公司</v>
      </c>
      <c r="B4" s="15"/>
      <c r="C4" s="15"/>
      <c r="D4" s="15"/>
      <c r="E4" s="15"/>
      <c r="F4" s="15"/>
      <c r="G4" s="148"/>
      <c r="H4" s="148"/>
      <c r="I4" s="148"/>
      <c r="J4" s="148"/>
      <c r="K4" s="148"/>
      <c r="L4" s="148"/>
      <c r="M4" s="15"/>
      <c r="N4" s="15"/>
      <c r="O4" s="15"/>
      <c r="P4" s="15"/>
      <c r="Q4" s="15"/>
      <c r="R4" s="15"/>
      <c r="S4" s="16" t="s">
        <v>3</v>
      </c>
    </row>
    <row r="5" spans="1:28" s="8" customFormat="1" ht="15.75" customHeight="1">
      <c r="A5" s="455" t="s">
        <v>5</v>
      </c>
      <c r="B5" s="455" t="s">
        <v>410</v>
      </c>
      <c r="C5" s="455" t="s">
        <v>388</v>
      </c>
      <c r="D5" s="455" t="s">
        <v>389</v>
      </c>
      <c r="E5" s="455" t="s">
        <v>391</v>
      </c>
      <c r="F5" s="455" t="s">
        <v>390</v>
      </c>
      <c r="G5" s="455" t="s">
        <v>394</v>
      </c>
      <c r="H5" s="455" t="s">
        <v>395</v>
      </c>
      <c r="I5" s="455" t="s">
        <v>396</v>
      </c>
      <c r="J5" s="455" t="s">
        <v>397</v>
      </c>
      <c r="K5" s="455" t="s">
        <v>398</v>
      </c>
      <c r="L5" s="455" t="s">
        <v>399</v>
      </c>
      <c r="M5" s="455" t="s">
        <v>392</v>
      </c>
      <c r="N5" s="455" t="s">
        <v>393</v>
      </c>
      <c r="O5" s="455" t="s">
        <v>238</v>
      </c>
      <c r="P5" s="455" t="s">
        <v>239</v>
      </c>
      <c r="Q5" s="455" t="s">
        <v>240</v>
      </c>
      <c r="R5" s="455" t="s">
        <v>241</v>
      </c>
      <c r="S5" s="455" t="s">
        <v>8</v>
      </c>
      <c r="T5" s="149" t="s">
        <v>297</v>
      </c>
      <c r="U5" s="150" t="s">
        <v>311</v>
      </c>
      <c r="V5" s="150" t="s">
        <v>311</v>
      </c>
      <c r="W5" s="150" t="s">
        <v>312</v>
      </c>
      <c r="X5" s="150" t="s">
        <v>400</v>
      </c>
      <c r="Y5" s="150" t="s">
        <v>345</v>
      </c>
      <c r="Z5" s="150" t="s">
        <v>401</v>
      </c>
      <c r="AA5" s="472" t="s">
        <v>381</v>
      </c>
      <c r="AB5" s="474" t="s">
        <v>382</v>
      </c>
    </row>
    <row r="6" spans="1:28" s="8" customFormat="1" ht="15.75" customHeight="1">
      <c r="A6" s="456"/>
      <c r="B6" s="456"/>
      <c r="C6" s="456"/>
      <c r="D6" s="456"/>
      <c r="E6" s="456"/>
      <c r="F6" s="456"/>
      <c r="G6" s="456"/>
      <c r="H6" s="456"/>
      <c r="I6" s="456"/>
      <c r="J6" s="456"/>
      <c r="K6" s="456"/>
      <c r="L6" s="456"/>
      <c r="M6" s="456"/>
      <c r="N6" s="456"/>
      <c r="O6" s="456"/>
      <c r="P6" s="456"/>
      <c r="Q6" s="456"/>
      <c r="R6" s="456"/>
      <c r="S6" s="456"/>
      <c r="T6" s="151" t="s">
        <v>411</v>
      </c>
      <c r="U6" s="152" t="s">
        <v>318</v>
      </c>
      <c r="V6" s="152" t="s">
        <v>319</v>
      </c>
      <c r="W6" s="152" t="s">
        <v>320</v>
      </c>
      <c r="X6" s="152" t="s">
        <v>403</v>
      </c>
      <c r="Y6" s="152" t="s">
        <v>348</v>
      </c>
      <c r="Z6" s="152" t="s">
        <v>348</v>
      </c>
      <c r="AA6" s="473"/>
      <c r="AB6" s="475"/>
    </row>
    <row r="7" spans="1:28" s="9" customFormat="1" ht="15.75" customHeight="1">
      <c r="A7" s="17">
        <v>1</v>
      </c>
      <c r="B7" s="18"/>
      <c r="C7" s="17"/>
      <c r="D7" s="75"/>
      <c r="E7" s="75"/>
      <c r="F7" s="103"/>
      <c r="G7" s="20"/>
      <c r="H7" s="20"/>
      <c r="I7" s="20"/>
      <c r="J7" s="20"/>
      <c r="K7" s="20"/>
      <c r="L7" s="20"/>
      <c r="M7" s="103"/>
      <c r="N7" s="103"/>
      <c r="O7" s="20"/>
      <c r="P7" s="20"/>
      <c r="Q7" s="39">
        <f>P7-O7</f>
        <v>0</v>
      </c>
      <c r="R7" s="39">
        <f>IF(O7=0,0,Q7/ABS(O7))*100</f>
        <v>0</v>
      </c>
      <c r="S7" s="21"/>
    </row>
    <row r="8" spans="1:28" s="9" customFormat="1" ht="15.75" customHeight="1">
      <c r="A8" s="17">
        <v>2</v>
      </c>
      <c r="B8" s="18"/>
      <c r="C8" s="17"/>
      <c r="D8" s="75"/>
      <c r="E8" s="75"/>
      <c r="F8" s="103"/>
      <c r="G8" s="20"/>
      <c r="H8" s="20"/>
      <c r="I8" s="20"/>
      <c r="J8" s="20"/>
      <c r="K8" s="20"/>
      <c r="L8" s="20"/>
      <c r="M8" s="103"/>
      <c r="N8" s="103"/>
      <c r="O8" s="20"/>
      <c r="P8" s="20"/>
      <c r="Q8" s="39"/>
      <c r="R8" s="39"/>
      <c r="S8" s="21"/>
    </row>
    <row r="9" spans="1:28" s="9" customFormat="1" ht="15.75" customHeight="1">
      <c r="A9" s="17">
        <v>3</v>
      </c>
      <c r="B9" s="18"/>
      <c r="C9" s="17"/>
      <c r="D9" s="75"/>
      <c r="E9" s="75"/>
      <c r="F9" s="103"/>
      <c r="G9" s="20"/>
      <c r="H9" s="20"/>
      <c r="I9" s="20"/>
      <c r="J9" s="20"/>
      <c r="K9" s="20"/>
      <c r="L9" s="20"/>
      <c r="M9" s="103"/>
      <c r="N9" s="103"/>
      <c r="O9" s="20"/>
      <c r="P9" s="20"/>
      <c r="Q9" s="39"/>
      <c r="R9" s="39"/>
      <c r="S9" s="21"/>
    </row>
    <row r="10" spans="1:28" s="9" customFormat="1" ht="15.75" customHeight="1">
      <c r="A10" s="17">
        <v>4</v>
      </c>
      <c r="B10" s="18"/>
      <c r="C10" s="17"/>
      <c r="D10" s="75"/>
      <c r="E10" s="75"/>
      <c r="F10" s="103"/>
      <c r="G10" s="20"/>
      <c r="H10" s="20"/>
      <c r="I10" s="20"/>
      <c r="J10" s="20"/>
      <c r="K10" s="20"/>
      <c r="L10" s="20"/>
      <c r="M10" s="103"/>
      <c r="N10" s="103"/>
      <c r="O10" s="20"/>
      <c r="P10" s="20"/>
      <c r="Q10" s="39"/>
      <c r="R10" s="39"/>
      <c r="S10" s="21"/>
    </row>
    <row r="11" spans="1:28" s="9" customFormat="1" ht="15.75" customHeight="1">
      <c r="A11" s="17">
        <v>5</v>
      </c>
      <c r="B11" s="18"/>
      <c r="C11" s="17"/>
      <c r="D11" s="75"/>
      <c r="E11" s="75"/>
      <c r="F11" s="103"/>
      <c r="G11" s="20"/>
      <c r="H11" s="20"/>
      <c r="I11" s="20"/>
      <c r="J11" s="20"/>
      <c r="K11" s="20"/>
      <c r="L11" s="20"/>
      <c r="M11" s="103"/>
      <c r="N11" s="103"/>
      <c r="O11" s="20"/>
      <c r="P11" s="20"/>
      <c r="Q11" s="39"/>
      <c r="R11" s="39"/>
      <c r="S11" s="21"/>
    </row>
    <row r="12" spans="1:28" s="9" customFormat="1" ht="15.75" customHeight="1">
      <c r="A12" s="17">
        <v>6</v>
      </c>
      <c r="B12" s="18"/>
      <c r="C12" s="17"/>
      <c r="D12" s="75"/>
      <c r="E12" s="75"/>
      <c r="F12" s="103"/>
      <c r="G12" s="20"/>
      <c r="H12" s="20"/>
      <c r="I12" s="20"/>
      <c r="J12" s="20"/>
      <c r="K12" s="20"/>
      <c r="L12" s="20"/>
      <c r="M12" s="103"/>
      <c r="N12" s="103"/>
      <c r="O12" s="20"/>
      <c r="P12" s="20"/>
      <c r="Q12" s="39"/>
      <c r="R12" s="39"/>
      <c r="S12" s="21"/>
    </row>
    <row r="13" spans="1:28" s="9" customFormat="1" ht="15.75" customHeight="1">
      <c r="A13" s="17">
        <v>7</v>
      </c>
      <c r="B13" s="18"/>
      <c r="C13" s="17"/>
      <c r="D13" s="75"/>
      <c r="E13" s="75"/>
      <c r="F13" s="103"/>
      <c r="G13" s="20"/>
      <c r="H13" s="20"/>
      <c r="I13" s="20"/>
      <c r="J13" s="20"/>
      <c r="K13" s="20"/>
      <c r="L13" s="20"/>
      <c r="M13" s="103"/>
      <c r="N13" s="103"/>
      <c r="O13" s="20"/>
      <c r="P13" s="20"/>
      <c r="Q13" s="39"/>
      <c r="R13" s="39"/>
      <c r="S13" s="21"/>
    </row>
    <row r="14" spans="1:28" s="9" customFormat="1" ht="15.75" customHeight="1">
      <c r="A14" s="17">
        <v>8</v>
      </c>
      <c r="B14" s="18"/>
      <c r="C14" s="17"/>
      <c r="D14" s="75"/>
      <c r="E14" s="75"/>
      <c r="F14" s="103"/>
      <c r="G14" s="20"/>
      <c r="H14" s="20"/>
      <c r="I14" s="20"/>
      <c r="J14" s="20"/>
      <c r="K14" s="20"/>
      <c r="L14" s="20"/>
      <c r="M14" s="103"/>
      <c r="N14" s="103"/>
      <c r="O14" s="20"/>
      <c r="P14" s="20"/>
      <c r="Q14" s="39"/>
      <c r="R14" s="39"/>
      <c r="S14" s="21"/>
    </row>
    <row r="15" spans="1:28" s="9" customFormat="1" ht="15.75" customHeight="1">
      <c r="A15" s="17">
        <v>9</v>
      </c>
      <c r="B15" s="18"/>
      <c r="C15" s="17"/>
      <c r="D15" s="75"/>
      <c r="E15" s="75"/>
      <c r="F15" s="103"/>
      <c r="G15" s="20"/>
      <c r="H15" s="20"/>
      <c r="I15" s="20"/>
      <c r="J15" s="20"/>
      <c r="K15" s="20"/>
      <c r="L15" s="20"/>
      <c r="M15" s="103"/>
      <c r="N15" s="103"/>
      <c r="O15" s="20"/>
      <c r="P15" s="20"/>
      <c r="Q15" s="39"/>
      <c r="R15" s="39"/>
      <c r="S15" s="21"/>
    </row>
    <row r="16" spans="1:28" s="9" customFormat="1" ht="15.75" customHeight="1">
      <c r="A16" s="17">
        <v>10</v>
      </c>
      <c r="B16" s="18"/>
      <c r="C16" s="17"/>
      <c r="D16" s="75"/>
      <c r="E16" s="75"/>
      <c r="F16" s="103"/>
      <c r="G16" s="20"/>
      <c r="H16" s="20"/>
      <c r="I16" s="20"/>
      <c r="J16" s="20"/>
      <c r="K16" s="20"/>
      <c r="L16" s="20"/>
      <c r="M16" s="103"/>
      <c r="N16" s="103"/>
      <c r="O16" s="20"/>
      <c r="P16" s="20"/>
      <c r="Q16" s="39"/>
      <c r="R16" s="39"/>
      <c r="S16" s="21"/>
    </row>
    <row r="17" spans="1:20" s="9" customFormat="1" ht="15.75" customHeight="1">
      <c r="A17" s="17">
        <v>11</v>
      </c>
      <c r="B17" s="18"/>
      <c r="C17" s="17"/>
      <c r="D17" s="75"/>
      <c r="E17" s="75"/>
      <c r="F17" s="103"/>
      <c r="G17" s="20"/>
      <c r="H17" s="20"/>
      <c r="I17" s="20"/>
      <c r="J17" s="20"/>
      <c r="K17" s="20"/>
      <c r="L17" s="20"/>
      <c r="M17" s="103"/>
      <c r="N17" s="103"/>
      <c r="O17" s="20"/>
      <c r="P17" s="20"/>
      <c r="Q17" s="39"/>
      <c r="R17" s="39"/>
      <c r="S17" s="21"/>
    </row>
    <row r="18" spans="1:20" s="9" customFormat="1" ht="15.75" customHeight="1">
      <c r="A18" s="17">
        <v>12</v>
      </c>
      <c r="B18" s="18"/>
      <c r="C18" s="17"/>
      <c r="D18" s="75"/>
      <c r="E18" s="75"/>
      <c r="F18" s="103"/>
      <c r="G18" s="20"/>
      <c r="H18" s="20"/>
      <c r="I18" s="20"/>
      <c r="J18" s="20"/>
      <c r="K18" s="20"/>
      <c r="L18" s="20"/>
      <c r="M18" s="103"/>
      <c r="N18" s="103"/>
      <c r="O18" s="20"/>
      <c r="P18" s="20"/>
      <c r="Q18" s="39"/>
      <c r="R18" s="39"/>
      <c r="S18" s="21"/>
    </row>
    <row r="19" spans="1:20" s="9" customFormat="1" ht="15.75" customHeight="1">
      <c r="A19" s="17">
        <v>13</v>
      </c>
      <c r="B19" s="18"/>
      <c r="C19" s="17"/>
      <c r="D19" s="75"/>
      <c r="E19" s="75"/>
      <c r="F19" s="103"/>
      <c r="G19" s="20"/>
      <c r="H19" s="20"/>
      <c r="I19" s="20"/>
      <c r="J19" s="20"/>
      <c r="K19" s="20"/>
      <c r="L19" s="20"/>
      <c r="M19" s="103"/>
      <c r="N19" s="103"/>
      <c r="O19" s="20"/>
      <c r="P19" s="20"/>
      <c r="Q19" s="39"/>
      <c r="R19" s="39"/>
      <c r="S19" s="21"/>
    </row>
    <row r="20" spans="1:20" s="9" customFormat="1" ht="15.75" customHeight="1">
      <c r="A20" s="17">
        <v>14</v>
      </c>
      <c r="B20" s="18"/>
      <c r="C20" s="17"/>
      <c r="D20" s="75"/>
      <c r="E20" s="75"/>
      <c r="F20" s="103"/>
      <c r="G20" s="20"/>
      <c r="H20" s="20"/>
      <c r="I20" s="20"/>
      <c r="J20" s="20"/>
      <c r="K20" s="20"/>
      <c r="L20" s="20"/>
      <c r="M20" s="103"/>
      <c r="N20" s="103"/>
      <c r="O20" s="20"/>
      <c r="P20" s="20"/>
      <c r="Q20" s="39"/>
      <c r="R20" s="39"/>
      <c r="S20" s="21"/>
    </row>
    <row r="21" spans="1:20" s="9" customFormat="1" ht="15.75" customHeight="1">
      <c r="A21" s="17">
        <v>15</v>
      </c>
      <c r="B21" s="18"/>
      <c r="C21" s="17"/>
      <c r="D21" s="75"/>
      <c r="E21" s="75"/>
      <c r="F21" s="103"/>
      <c r="G21" s="20"/>
      <c r="H21" s="20"/>
      <c r="I21" s="20"/>
      <c r="J21" s="20"/>
      <c r="K21" s="20"/>
      <c r="L21" s="20"/>
      <c r="M21" s="103"/>
      <c r="N21" s="103"/>
      <c r="O21" s="20"/>
      <c r="P21" s="20"/>
      <c r="Q21" s="39"/>
      <c r="R21" s="39"/>
      <c r="S21" s="21"/>
    </row>
    <row r="22" spans="1:20" s="9" customFormat="1" ht="15.75" customHeight="1">
      <c r="A22" s="17">
        <v>16</v>
      </c>
      <c r="B22" s="18"/>
      <c r="C22" s="17"/>
      <c r="D22" s="75"/>
      <c r="E22" s="75"/>
      <c r="F22" s="103"/>
      <c r="G22" s="20"/>
      <c r="H22" s="20"/>
      <c r="I22" s="20"/>
      <c r="J22" s="20"/>
      <c r="K22" s="20"/>
      <c r="L22" s="20"/>
      <c r="M22" s="103"/>
      <c r="N22" s="103"/>
      <c r="O22" s="20"/>
      <c r="P22" s="20"/>
      <c r="Q22" s="39"/>
      <c r="R22" s="39"/>
      <c r="S22" s="21"/>
    </row>
    <row r="23" spans="1:20" s="9" customFormat="1" ht="15.75" customHeight="1">
      <c r="A23" s="17">
        <v>17</v>
      </c>
      <c r="B23" s="18"/>
      <c r="C23" s="17"/>
      <c r="D23" s="75"/>
      <c r="E23" s="75"/>
      <c r="F23" s="103"/>
      <c r="G23" s="20"/>
      <c r="H23" s="20"/>
      <c r="I23" s="20"/>
      <c r="J23" s="20"/>
      <c r="K23" s="20"/>
      <c r="L23" s="20"/>
      <c r="M23" s="103"/>
      <c r="N23" s="103"/>
      <c r="O23" s="20"/>
      <c r="P23" s="20"/>
      <c r="Q23" s="39"/>
      <c r="R23" s="39"/>
      <c r="S23" s="21"/>
    </row>
    <row r="24" spans="1:20" s="9" customFormat="1" ht="15.75" customHeight="1">
      <c r="A24" s="17">
        <v>18</v>
      </c>
      <c r="B24" s="18"/>
      <c r="C24" s="17"/>
      <c r="D24" s="75"/>
      <c r="E24" s="75"/>
      <c r="F24" s="103"/>
      <c r="G24" s="20"/>
      <c r="H24" s="20"/>
      <c r="I24" s="20"/>
      <c r="J24" s="20"/>
      <c r="K24" s="20"/>
      <c r="L24" s="20"/>
      <c r="M24" s="103"/>
      <c r="N24" s="103"/>
      <c r="O24" s="20"/>
      <c r="P24" s="20"/>
      <c r="Q24" s="39"/>
      <c r="R24" s="39"/>
      <c r="S24" s="21"/>
    </row>
    <row r="25" spans="1:20" s="9" customFormat="1" ht="15.75" customHeight="1">
      <c r="A25" s="433" t="s">
        <v>384</v>
      </c>
      <c r="B25" s="452"/>
      <c r="C25" s="452"/>
      <c r="D25" s="452"/>
      <c r="E25" s="452"/>
      <c r="F25" s="434"/>
      <c r="G25" s="48"/>
      <c r="H25" s="48"/>
      <c r="I25" s="48"/>
      <c r="J25" s="48"/>
      <c r="K25" s="48"/>
      <c r="L25" s="48"/>
      <c r="M25" s="22"/>
      <c r="N25" s="22"/>
      <c r="O25" s="48">
        <f>SUM(O7:O24)</f>
        <v>0</v>
      </c>
      <c r="P25" s="48">
        <f>SUM(P7:P24)</f>
        <v>0</v>
      </c>
      <c r="Q25" s="39">
        <f>IF(SUM(Q5:Q24)-(P25-O25)&lt;0.001,SUM(Q5:Q24),"false")</f>
        <v>0</v>
      </c>
      <c r="R25" s="39">
        <f>IF(O25=0,0,Q25/ABS(O25))*100</f>
        <v>0</v>
      </c>
      <c r="S25" s="24"/>
    </row>
    <row r="26" spans="1:20" s="9" customFormat="1" ht="15.75" customHeight="1">
      <c r="A26" s="433" t="s">
        <v>412</v>
      </c>
      <c r="B26" s="452"/>
      <c r="C26" s="452"/>
      <c r="D26" s="452"/>
      <c r="E26" s="452"/>
      <c r="F26" s="434"/>
      <c r="G26" s="207"/>
      <c r="H26" s="207"/>
      <c r="I26" s="207"/>
      <c r="J26" s="207"/>
      <c r="K26" s="207"/>
      <c r="L26" s="207"/>
      <c r="M26" s="22"/>
      <c r="N26" s="22"/>
      <c r="O26" s="207"/>
      <c r="P26" s="72"/>
      <c r="Q26" s="39">
        <f>P26-O26</f>
        <v>0</v>
      </c>
      <c r="R26" s="39">
        <f>IF(O26=0,0,Q26/ABS(O26))*100</f>
        <v>0</v>
      </c>
      <c r="S26" s="24"/>
    </row>
    <row r="27" spans="1:20" s="9" customFormat="1" ht="15.75" customHeight="1">
      <c r="A27" s="433" t="s">
        <v>335</v>
      </c>
      <c r="B27" s="452"/>
      <c r="C27" s="452"/>
      <c r="D27" s="452"/>
      <c r="E27" s="452"/>
      <c r="F27" s="434"/>
      <c r="G27" s="208"/>
      <c r="H27" s="208"/>
      <c r="I27" s="208"/>
      <c r="J27" s="208"/>
      <c r="K27" s="208"/>
      <c r="L27" s="208"/>
      <c r="M27" s="22"/>
      <c r="N27" s="22"/>
      <c r="O27" s="208">
        <f>O25-O26</f>
        <v>0</v>
      </c>
      <c r="P27" s="208">
        <f>P25-P26</f>
        <v>0</v>
      </c>
      <c r="Q27" s="208">
        <f>Q25-Q26</f>
        <v>0</v>
      </c>
      <c r="R27" s="39">
        <f>IF(O27=0,0,Q27/ABS(O27))*100</f>
        <v>0</v>
      </c>
      <c r="S27" s="24"/>
    </row>
    <row r="28" spans="1:20" s="10" customFormat="1" ht="15.75" customHeight="1">
      <c r="A28" s="25"/>
      <c r="D28" s="418"/>
      <c r="E28" s="418"/>
      <c r="F28" s="418"/>
      <c r="G28" s="418"/>
      <c r="H28" s="418"/>
      <c r="I28" s="418"/>
      <c r="J28" s="418"/>
      <c r="K28" s="418"/>
      <c r="L28" s="418"/>
      <c r="M28" s="418"/>
      <c r="N28" s="418"/>
      <c r="O28" s="418"/>
      <c r="P28" s="26"/>
      <c r="Q28" s="26"/>
      <c r="R28" s="26"/>
      <c r="S28" s="26"/>
      <c r="T28" s="93"/>
    </row>
    <row r="29" spans="1:20" s="10" customFormat="1" ht="15.75" customHeight="1">
      <c r="A29" s="425" t="str">
        <f>表头信息!D8&amp;表头信息!E8</f>
        <v>产权持有单位填表人：谭勃</v>
      </c>
      <c r="B29" s="425"/>
      <c r="C29" s="425"/>
      <c r="D29" s="425"/>
      <c r="E29" s="425"/>
      <c r="F29" s="425"/>
      <c r="G29" s="31"/>
      <c r="H29" s="31"/>
      <c r="I29" s="31"/>
      <c r="J29" s="31"/>
      <c r="K29" s="31"/>
      <c r="L29" s="31"/>
      <c r="M29" s="27"/>
      <c r="N29" s="27"/>
      <c r="O29" s="31"/>
      <c r="Q29" s="453" t="str">
        <f>表头信息!D20&amp;表头信息!E23</f>
        <v>评估人员：柳青、殷涛</v>
      </c>
      <c r="R29" s="454"/>
      <c r="S29" s="454"/>
      <c r="T29" s="28"/>
    </row>
    <row r="30" spans="1:20" s="10" customFormat="1" ht="15.75" customHeight="1">
      <c r="A30" s="30" t="str">
        <f>表头信息!D11&amp;表头信息!E11</f>
        <v>填表日期：2022年11月2日</v>
      </c>
      <c r="B30" s="28"/>
      <c r="C30" s="28"/>
      <c r="D30" s="28"/>
      <c r="E30" s="28"/>
      <c r="F30" s="31"/>
      <c r="G30" s="31"/>
      <c r="H30" s="31"/>
      <c r="I30" s="31"/>
      <c r="J30" s="31"/>
      <c r="K30" s="31"/>
      <c r="L30" s="31"/>
      <c r="M30" s="31"/>
      <c r="N30" s="31"/>
      <c r="O30" s="31"/>
      <c r="Q30" s="31"/>
      <c r="R30" s="31"/>
      <c r="S30" s="31"/>
      <c r="T30" s="28"/>
    </row>
    <row r="31" spans="1:20" ht="15.75" customHeight="1">
      <c r="D31" s="56"/>
      <c r="E31" s="56"/>
      <c r="F31" s="56"/>
      <c r="G31" s="171"/>
      <c r="H31" s="171"/>
      <c r="I31" s="171"/>
      <c r="J31" s="171"/>
      <c r="K31" s="171"/>
      <c r="L31" s="171"/>
      <c r="M31" s="56"/>
      <c r="N31" s="56"/>
      <c r="O31" s="56"/>
    </row>
  </sheetData>
  <protectedRanges>
    <protectedRange sqref="O26:P26 S7:S24 A7:F24 M7:O24" name="区域1"/>
    <protectedRange sqref="P7:P24" name="区域1_1"/>
    <protectedRange sqref="G26:L26 G7:L24" name="区域1_2"/>
  </protectedRanges>
  <mergeCells count="29">
    <mergeCell ref="AA5:AA6"/>
    <mergeCell ref="AB5:AB6"/>
    <mergeCell ref="D28:O28"/>
    <mergeCell ref="A29:F29"/>
    <mergeCell ref="Q29:S29"/>
    <mergeCell ref="A5:A6"/>
    <mergeCell ref="B5:B6"/>
    <mergeCell ref="C5:C6"/>
    <mergeCell ref="D5:D6"/>
    <mergeCell ref="E5:E6"/>
    <mergeCell ref="F5:F6"/>
    <mergeCell ref="G5:G6"/>
    <mergeCell ref="H5:H6"/>
    <mergeCell ref="I5:I6"/>
    <mergeCell ref="J5:J6"/>
    <mergeCell ref="K5:K6"/>
    <mergeCell ref="L5:L6"/>
    <mergeCell ref="M5:M6"/>
    <mergeCell ref="A1:S1"/>
    <mergeCell ref="A2:S2"/>
    <mergeCell ref="A25:F25"/>
    <mergeCell ref="A26:F26"/>
    <mergeCell ref="A27:F27"/>
    <mergeCell ref="N5:N6"/>
    <mergeCell ref="O5:O6"/>
    <mergeCell ref="P5:P6"/>
    <mergeCell ref="Q5:Q6"/>
    <mergeCell ref="R5:R6"/>
    <mergeCell ref="S5:S6"/>
  </mergeCells>
  <phoneticPr fontId="67" type="noConversion"/>
  <hyperlinks>
    <hyperlink ref="A1:S1" location="'3-流动资产汇总'!B13" display="=&quot;预付账款评估&quot;&amp;表头信息!E35" xr:uid="{00000000-0004-0000-1100-000000000000}"/>
    <hyperlink ref="G1:L1" location="'3-流动资产汇总'!B10" display="'3-流动资产汇总'!B10" xr:uid="{00000000-0004-0000-1100-000001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49707" r:id="rId4" name="Check Box 203">
              <controlPr defaultSize="0" autoPict="0" macro="[0]!预付账款_复选框203_Click">
                <anchor moveWithCells="1">
                  <from>
                    <xdr:col>19</xdr:col>
                    <xdr:colOff>104775</xdr:colOff>
                    <xdr:row>0</xdr:row>
                    <xdr:rowOff>66675</xdr:rowOff>
                  </from>
                  <to>
                    <xdr:col>21</xdr:col>
                    <xdr:colOff>180975</xdr:colOff>
                    <xdr:row>1</xdr:row>
                    <xdr:rowOff>85725</xdr:rowOff>
                  </to>
                </anchor>
              </controlPr>
            </control>
          </mc:Choice>
        </mc:AlternateContent>
      </controls>
    </mc:Choice>
  </mc:AlternateContent>
</worksheet>
</file>

<file path=xl/worksheets/sheet1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300-000000000000}">
  <dimension ref="A1"/>
  <sheetViews>
    <sheetView view="pageBreakPreview" zoomScaleNormal="100" workbookViewId="0">
      <pane xSplit="1" ySplit="6" topLeftCell="D7" activePane="bottomRight" state="frozen"/>
      <selection pane="topRight"/>
      <selection pane="bottomLeft"/>
      <selection pane="bottomRight" activeCell="L8" sqref="L8"/>
    </sheetView>
  </sheetViews>
  <sheetFormatPr defaultColWidth="9" defaultRowHeight="15.75" customHeight="1"/>
  <cols>
    <col min="1" max="1" width="5.5" customWidth="1"/>
    <col min="2" max="2" width="25.625" customWidth="1"/>
    <col min="3" max="6" width="8.25" customWidth="1"/>
    <col min="7" max="10" width="13.125" customWidth="1"/>
    <col min="11" max="11" width="14.5" customWidth="1"/>
    <col min="12" max="12" width="11.375"/>
    <col min="14" max="14" width="19.5"/>
    <col min="15" max="15" width="16"/>
  </cols>
  <sheetData>
    <row r="1" ht="30" customHeight="1"/>
  </sheetData>
  <protectedRanges>
    <protectedRange sqref="A7:K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2563" r:id="rId4" name="Option Button 19">
              <controlPr defaultSize="0" autoPict="0" macro="[0]!长期借款2_选项按钮19_Click">
                <anchor moveWithCells="1">
                  <from>
                    <xdr:col>11</xdr:col>
                    <xdr:colOff>9525</xdr:colOff>
                    <xdr:row>0</xdr:row>
                    <xdr:rowOff>38100</xdr:rowOff>
                  </from>
                  <to>
                    <xdr:col>13</xdr:col>
                    <xdr:colOff>123825</xdr:colOff>
                    <xdr:row>1</xdr:row>
                    <xdr:rowOff>66675</xdr:rowOff>
                  </to>
                </anchor>
              </controlPr>
            </control>
          </mc:Choice>
        </mc:AlternateContent>
      </controls>
    </mc:Choice>
  </mc:AlternateContent>
</worksheet>
</file>

<file path=xl/worksheets/sheet1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400-000000000000}">
  <dimension ref="A1"/>
  <sheetViews>
    <sheetView showGridLines="0" view="pageBreakPreview" zoomScale="85" zoomScaleNormal="100" workbookViewId="0">
      <pane xSplit="1" ySplit="6" topLeftCell="B7" activePane="bottomRight" state="frozen"/>
      <selection pane="topRight"/>
      <selection pane="bottomLeft"/>
      <selection pane="bottomRight" activeCell="J8" sqref="J8"/>
    </sheetView>
  </sheetViews>
  <sheetFormatPr defaultColWidth="8.75" defaultRowHeight="15.75" customHeight="1"/>
  <cols>
    <col min="1" max="1" width="5.625" customWidth="1"/>
    <col min="2" max="2" width="29.625" customWidth="1"/>
    <col min="3" max="8" width="13.625" customWidth="1"/>
    <col min="9" max="9" width="12.875" customWidth="1"/>
  </cols>
  <sheetData>
    <row r="1" ht="30" customHeight="1"/>
  </sheetData>
  <protectedRanges>
    <protectedRange sqref="A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horizontalDpi="300" verticalDpi="300"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3582" r:id="rId4" name="Option Button 14">
              <controlPr defaultSize="0" autoPict="0" macro="[0]!应付债券2_选项按钮14_Click">
                <anchor moveWithCells="1">
                  <from>
                    <xdr:col>9</xdr:col>
                    <xdr:colOff>314325</xdr:colOff>
                    <xdr:row>0</xdr:row>
                    <xdr:rowOff>76200</xdr:rowOff>
                  </from>
                  <to>
                    <xdr:col>11</xdr:col>
                    <xdr:colOff>600075</xdr:colOff>
                    <xdr:row>1</xdr:row>
                    <xdr:rowOff>133350</xdr:rowOff>
                  </to>
                </anchor>
              </controlPr>
            </control>
          </mc:Choice>
        </mc:AlternateContent>
      </controls>
    </mc:Choice>
  </mc:AlternateContent>
</worksheet>
</file>

<file path=xl/worksheets/sheet1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500-000000000000}">
  <sheetPr>
    <tabColor rgb="FFFFFF00"/>
  </sheetPr>
  <dimension ref="A1"/>
  <sheetViews>
    <sheetView view="pageBreakPreview" zoomScale="60" zoomScaleNormal="100" workbookViewId="0">
      <pane xSplit="1" ySplit="6" topLeftCell="B7" activePane="bottomRight" state="frozen"/>
      <selection pane="topRight"/>
      <selection pane="bottomLeft"/>
      <selection pane="bottomRight" activeCell="K12" sqref="K12"/>
    </sheetView>
  </sheetViews>
  <sheetFormatPr defaultColWidth="9" defaultRowHeight="15.75" customHeight="1"/>
  <cols>
    <col min="1" max="1" width="7.75" customWidth="1"/>
    <col min="2" max="2" width="36.75" customWidth="1"/>
    <col min="3" max="7" width="14.125" customWidth="1"/>
    <col min="8" max="8" width="15.125" customWidth="1"/>
    <col min="9" max="9" width="11.375"/>
    <col min="10" max="10" width="8"/>
    <col min="11" max="11" width="19.5"/>
    <col min="12" max="12" width="16"/>
  </cols>
  <sheetData>
    <row r="1" ht="30" customHeight="1"/>
  </sheetData>
  <protectedRanges>
    <protectedRange sqref="A7:H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4607" r:id="rId4" name="Option Button 15">
              <controlPr defaultSize="0" autoPict="0" macro="[0]!租赁负债2_选项按钮15_Click">
                <anchor moveWithCells="1">
                  <from>
                    <xdr:col>8</xdr:col>
                    <xdr:colOff>95250</xdr:colOff>
                    <xdr:row>0</xdr:row>
                    <xdr:rowOff>209550</xdr:rowOff>
                  </from>
                  <to>
                    <xdr:col>10</xdr:col>
                    <xdr:colOff>809625</xdr:colOff>
                    <xdr:row>3</xdr:row>
                    <xdr:rowOff>19050</xdr:rowOff>
                  </to>
                </anchor>
              </controlPr>
            </control>
          </mc:Choice>
        </mc:AlternateContent>
      </controls>
    </mc:Choice>
  </mc:AlternateContent>
</worksheet>
</file>

<file path=xl/worksheets/sheet1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600-000000000000}">
  <dimension ref="A1"/>
  <sheetViews>
    <sheetView view="pageBreakPreview" zoomScale="85" zoomScaleNormal="100" workbookViewId="0">
      <pane xSplit="1" ySplit="6" topLeftCell="B7" activePane="bottomRight" state="frozen"/>
      <selection pane="topRight"/>
      <selection pane="bottomLeft"/>
      <selection pane="bottomRight" activeCell="I11" sqref="I11"/>
    </sheetView>
  </sheetViews>
  <sheetFormatPr defaultColWidth="9" defaultRowHeight="15.75" customHeight="1"/>
  <cols>
    <col min="1" max="1" width="5.125" customWidth="1"/>
    <col min="2" max="2" width="24.75" customWidth="1"/>
    <col min="3" max="3" width="12.125" customWidth="1"/>
    <col min="4" max="8" width="15.75" customWidth="1"/>
    <col min="9" max="9" width="10.25" customWidth="1"/>
  </cols>
  <sheetData>
    <row r="1" ht="30" customHeight="1"/>
  </sheetData>
  <protectedRanges>
    <protectedRange sqref="A7:F26 H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6654" r:id="rId4" name="Option Button 1038">
              <controlPr defaultSize="0" autoPict="0" macro="[0]!长期应付款2_选项按钮1038_Click">
                <anchor moveWithCells="1">
                  <from>
                    <xdr:col>9</xdr:col>
                    <xdr:colOff>76200</xdr:colOff>
                    <xdr:row>0</xdr:row>
                    <xdr:rowOff>66675</xdr:rowOff>
                  </from>
                  <to>
                    <xdr:col>11</xdr:col>
                    <xdr:colOff>228600</xdr:colOff>
                    <xdr:row>1</xdr:row>
                    <xdr:rowOff>133350</xdr:rowOff>
                  </to>
                </anchor>
              </controlPr>
            </control>
          </mc:Choice>
        </mc:AlternateContent>
      </controls>
    </mc:Choice>
  </mc:AlternateContent>
</worksheet>
</file>

<file path=xl/worksheets/sheet1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700-000000000000}">
  <dimension ref="A1"/>
  <sheetViews>
    <sheetView showGridLines="0" view="pageBreakPreview" zoomScale="85" zoomScaleNormal="100" workbookViewId="0">
      <pane xSplit="1" ySplit="6" topLeftCell="B7" activePane="bottomRight" state="frozen"/>
      <selection pane="topRight"/>
      <selection pane="bottomLeft"/>
      <selection pane="bottomRight" activeCell="H9" sqref="H9"/>
    </sheetView>
  </sheetViews>
  <sheetFormatPr defaultColWidth="9" defaultRowHeight="15.75" customHeight="1"/>
  <cols>
    <col min="1" max="1" width="5.875" customWidth="1"/>
    <col min="2" max="2" width="32.75" customWidth="1"/>
    <col min="3" max="3" width="20.75" customWidth="1"/>
    <col min="4" max="6" width="18.25" customWidth="1"/>
    <col min="7" max="7" width="17"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horizontalDpi="300" verticalDpi="300"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7678" r:id="rId4" name="Option Button 14">
              <controlPr defaultSize="0" autoPict="0" macro="[0]!专项应付款2_选项按钮14_Click">
                <anchor moveWithCells="1">
                  <from>
                    <xdr:col>7</xdr:col>
                    <xdr:colOff>76200</xdr:colOff>
                    <xdr:row>0</xdr:row>
                    <xdr:rowOff>66675</xdr:rowOff>
                  </from>
                  <to>
                    <xdr:col>9</xdr:col>
                    <xdr:colOff>104775</xdr:colOff>
                    <xdr:row>1</xdr:row>
                    <xdr:rowOff>85725</xdr:rowOff>
                  </to>
                </anchor>
              </controlPr>
            </control>
          </mc:Choice>
        </mc:AlternateContent>
      </controls>
    </mc:Choice>
  </mc:AlternateContent>
</worksheet>
</file>

<file path=xl/worksheets/sheet1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800-000000000000}">
  <dimension ref="A1"/>
  <sheetViews>
    <sheetView view="pageBreakPreview" zoomScale="85" zoomScaleNormal="100" workbookViewId="0">
      <pane xSplit="1" ySplit="6" topLeftCell="B7" activePane="bottomRight" state="frozen"/>
      <selection pane="topRight"/>
      <selection pane="bottomLeft"/>
      <selection pane="bottomRight" activeCell="I6" sqref="I6"/>
    </sheetView>
  </sheetViews>
  <sheetFormatPr defaultColWidth="9" defaultRowHeight="15.75" customHeight="1"/>
  <cols>
    <col min="1" max="1" width="6.5" customWidth="1"/>
    <col min="2" max="2" width="35.125" customWidth="1"/>
    <col min="3" max="6" width="18.25" customWidth="1"/>
    <col min="7" max="7" width="15.87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8702" r:id="rId4" name="Option Button 14">
              <controlPr defaultSize="0" autoPict="0" macro="[0]!预计负债2_选项按钮14_Click">
                <anchor moveWithCells="1">
                  <from>
                    <xdr:col>7</xdr:col>
                    <xdr:colOff>9525</xdr:colOff>
                    <xdr:row>0</xdr:row>
                    <xdr:rowOff>47625</xdr:rowOff>
                  </from>
                  <to>
                    <xdr:col>9</xdr:col>
                    <xdr:colOff>133350</xdr:colOff>
                    <xdr:row>1</xdr:row>
                    <xdr:rowOff>190500</xdr:rowOff>
                  </to>
                </anchor>
              </controlPr>
            </control>
          </mc:Choice>
        </mc:AlternateContent>
      </controls>
    </mc:Choice>
  </mc:AlternateContent>
</worksheet>
</file>

<file path=xl/worksheets/sheet1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900-000000000000}">
  <sheetPr>
    <tabColor rgb="FFFFFF00"/>
  </sheetPr>
  <dimension ref="A1"/>
  <sheetViews>
    <sheetView view="pageBreakPreview" zoomScale="85" zoomScaleNormal="100" workbookViewId="0">
      <pane xSplit="1" ySplit="6" topLeftCell="B7" activePane="bottomRight" state="frozen"/>
      <selection pane="topRight"/>
      <selection pane="bottomLeft"/>
      <selection pane="bottomRight" activeCell="J8" sqref="J7:J8"/>
    </sheetView>
  </sheetViews>
  <sheetFormatPr defaultColWidth="9" defaultRowHeight="15.75" customHeight="1"/>
  <cols>
    <col min="1" max="1" width="5.625" customWidth="1"/>
    <col min="2" max="2" width="24.375" customWidth="1"/>
    <col min="3" max="5" width="14.5" customWidth="1"/>
    <col min="6" max="6" width="10.125" customWidth="1"/>
    <col min="7" max="8" width="18" customWidth="1"/>
    <col min="9" max="9" width="15.5" customWidth="1"/>
  </cols>
  <sheetData>
    <row r="1" ht="30" customHeight="1"/>
  </sheetData>
  <protectedRanges>
    <protectedRange sqref="A7:I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99726" r:id="rId4" name="Option Button 14">
              <controlPr defaultSize="0" autoPict="0" macro="[0]!递延收益2_选项按钮14_Click">
                <anchor moveWithCells="1">
                  <from>
                    <xdr:col>9</xdr:col>
                    <xdr:colOff>104775</xdr:colOff>
                    <xdr:row>0</xdr:row>
                    <xdr:rowOff>76200</xdr:rowOff>
                  </from>
                  <to>
                    <xdr:col>10</xdr:col>
                    <xdr:colOff>628650</xdr:colOff>
                    <xdr:row>1</xdr:row>
                    <xdr:rowOff>19050</xdr:rowOff>
                  </to>
                </anchor>
              </controlPr>
            </control>
          </mc:Choice>
        </mc:AlternateContent>
      </controls>
    </mc:Choice>
  </mc:AlternateContent>
</worksheet>
</file>

<file path=xl/worksheets/sheet1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A00-000000000000}">
  <dimension ref="A1"/>
  <sheetViews>
    <sheetView view="pageBreakPreview" zoomScaleNormal="100" workbookViewId="0">
      <pane xSplit="1" ySplit="6" topLeftCell="B7" activePane="bottomRight" state="frozen"/>
      <selection pane="topRight"/>
      <selection pane="bottomLeft"/>
      <selection pane="bottomRight" activeCell="H5" sqref="H5"/>
    </sheetView>
  </sheetViews>
  <sheetFormatPr defaultColWidth="9" defaultRowHeight="15.75" customHeight="1"/>
  <cols>
    <col min="1" max="1" width="7" customWidth="1"/>
    <col min="2" max="2" width="25.375" customWidth="1"/>
    <col min="3" max="3" width="19.375" customWidth="1"/>
    <col min="4" max="4" width="11.625" customWidth="1"/>
    <col min="5" max="6" width="20.875" customWidth="1"/>
    <col min="7" max="7" width="13.62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0750" r:id="rId4" name="Option Button 14">
              <controlPr defaultSize="0" autoPict="0" macro="[0]!递延所得税负债2_选项按钮14_Click">
                <anchor moveWithCells="1">
                  <from>
                    <xdr:col>7</xdr:col>
                    <xdr:colOff>95250</xdr:colOff>
                    <xdr:row>0</xdr:row>
                    <xdr:rowOff>76200</xdr:rowOff>
                  </from>
                  <to>
                    <xdr:col>8</xdr:col>
                    <xdr:colOff>542925</xdr:colOff>
                    <xdr:row>0</xdr:row>
                    <xdr:rowOff>371475</xdr:rowOff>
                  </to>
                </anchor>
              </controlPr>
            </control>
          </mc:Choice>
        </mc:AlternateContent>
      </controls>
    </mc:Choice>
  </mc:AlternateContent>
</worksheet>
</file>

<file path=xl/worksheets/sheet1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B00-000000000000}">
  <dimension ref="A1"/>
  <sheetViews>
    <sheetView view="pageBreakPreview" zoomScale="85" zoomScaleNormal="100" workbookViewId="0">
      <pane xSplit="1" ySplit="6" topLeftCell="B7" activePane="bottomRight" state="frozen"/>
      <selection pane="topRight"/>
      <selection pane="bottomLeft"/>
      <selection pane="bottomRight" activeCell="H5" sqref="H5"/>
    </sheetView>
  </sheetViews>
  <sheetFormatPr defaultColWidth="9" defaultRowHeight="15.75" customHeight="1"/>
  <cols>
    <col min="1" max="1" width="6.125" customWidth="1"/>
    <col min="2" max="2" width="38.25" customWidth="1"/>
    <col min="3" max="6" width="18.25" customWidth="1"/>
    <col min="7" max="7" width="13.25" customWidth="1"/>
  </cols>
  <sheetData>
    <row r="1" ht="30" customHeight="1"/>
  </sheetData>
  <protectedRanges>
    <protectedRange sqref="A7:G26" name="区域1"/>
  </protectedRanges>
  <phoneticPr fontId="67" type="noConversion"/>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01774" r:id="rId4" name="Option Button 14">
              <controlPr defaultSize="0" autoPict="0" macro="[0]!其他非流动负债2_选项按钮14_Click">
                <anchor moveWithCells="1">
                  <from>
                    <xdr:col>7</xdr:col>
                    <xdr:colOff>190500</xdr:colOff>
                    <xdr:row>0</xdr:row>
                    <xdr:rowOff>47625</xdr:rowOff>
                  </from>
                  <to>
                    <xdr:col>10</xdr:col>
                    <xdr:colOff>76200</xdr:colOff>
                    <xdr:row>1</xdr:row>
                    <xdr:rowOff>142875</xdr:rowOff>
                  </to>
                </anchor>
              </controlPr>
            </control>
          </mc:Choice>
        </mc:AlternateContent>
      </controls>
    </mc:Choice>
  </mc:AlternateContent>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C00-000000000000}">
  <dimension ref="A1"/>
  <sheetViews>
    <sheetView showFormulas="1" workbookViewId="0">
      <selection activeCell="B18" sqref="B18"/>
    </sheetView>
  </sheetViews>
  <sheetFormatPr defaultColWidth="8.25" defaultRowHeight="15.75"/>
  <sheetData/>
  <phoneticPr fontId="67" type="noConversion"/>
  <pageMargins left="0.75" right="0.75" top="1" bottom="1" header="0.5" footer="0.5"/>
  <headerFooter alignWithMargins="0"/>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G31"/>
  <sheetViews>
    <sheetView workbookViewId="0">
      <pane xSplit="2" ySplit="6" topLeftCell="C16" activePane="bottomRight" state="frozen"/>
      <selection pane="topRight"/>
      <selection pane="bottomLeft"/>
      <selection pane="bottomRight" activeCell="B20" sqref="B20"/>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413</v>
      </c>
      <c r="B1" s="415"/>
      <c r="C1" s="415"/>
      <c r="D1" s="415"/>
      <c r="E1" s="415"/>
      <c r="F1" s="415"/>
      <c r="G1" s="42"/>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414</v>
      </c>
    </row>
    <row r="4" spans="1:7" ht="15.75" customHeight="1">
      <c r="A4" s="458" t="str">
        <f>表头信息!D2&amp;表头信息!E2</f>
        <v>产权持有单位：西安曲江楼观旅游农业开发有限公司</v>
      </c>
      <c r="B4" s="458"/>
      <c r="C4" s="15"/>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t="s">
        <v>314</v>
      </c>
    </row>
    <row r="7" spans="1:7" s="9" customFormat="1" ht="15.75" customHeight="1">
      <c r="A7" s="45" t="s">
        <v>415</v>
      </c>
      <c r="B7" s="46" t="s">
        <v>186</v>
      </c>
      <c r="C7" s="47">
        <f>'3-8-1应收利息'!G27</f>
        <v>0</v>
      </c>
      <c r="D7" s="48">
        <f>'3-8-1应收利息'!H27</f>
        <v>0</v>
      </c>
      <c r="E7" s="39">
        <f>D7-C7</f>
        <v>0</v>
      </c>
      <c r="F7" s="39">
        <f>IF(C7=0,0,E7/ABS(C7))*100</f>
        <v>0</v>
      </c>
    </row>
    <row r="8" spans="1:7" s="9" customFormat="1" ht="15.75" customHeight="1">
      <c r="A8" s="45" t="s">
        <v>416</v>
      </c>
      <c r="B8" s="49" t="s">
        <v>188</v>
      </c>
      <c r="C8" s="47">
        <f>'3-8-2应收股利'!G27</f>
        <v>0</v>
      </c>
      <c r="D8" s="48">
        <f>'3-8-2应收股利'!H27</f>
        <v>0</v>
      </c>
      <c r="E8" s="39">
        <f>D8-C8</f>
        <v>0</v>
      </c>
      <c r="F8" s="39">
        <f>IF(C8=0,0,E8/ABS(C8))*100</f>
        <v>0</v>
      </c>
    </row>
    <row r="9" spans="1:7" s="9" customFormat="1" ht="15.75" customHeight="1">
      <c r="A9" s="45" t="s">
        <v>417</v>
      </c>
      <c r="B9" s="49" t="s">
        <v>190</v>
      </c>
      <c r="C9" s="47">
        <f>'3-8-3其他应收款'!O24</f>
        <v>0</v>
      </c>
      <c r="D9" s="48">
        <f>'3-8-3其他应收款'!P24</f>
        <v>0</v>
      </c>
      <c r="E9" s="39">
        <f>D9-C9</f>
        <v>0</v>
      </c>
      <c r="F9" s="39">
        <f>IF(C9=0,0,E9/ABS(C9))*100</f>
        <v>0</v>
      </c>
    </row>
    <row r="10" spans="1:7" s="9" customFormat="1" ht="15.75" customHeight="1">
      <c r="A10" s="45"/>
      <c r="B10" s="49"/>
      <c r="C10" s="47"/>
      <c r="D10" s="48"/>
      <c r="E10" s="39"/>
      <c r="F10" s="39"/>
    </row>
    <row r="11" spans="1:7" s="9" customFormat="1" ht="15.75" customHeight="1">
      <c r="A11" s="45"/>
      <c r="B11" s="49"/>
      <c r="C11" s="47"/>
      <c r="D11" s="48"/>
      <c r="E11" s="39"/>
      <c r="F11" s="39"/>
    </row>
    <row r="12" spans="1:7" s="9" customFormat="1" ht="15.75" customHeight="1">
      <c r="A12" s="45"/>
      <c r="B12" s="49"/>
      <c r="C12" s="47"/>
      <c r="D12" s="48"/>
      <c r="E12" s="39"/>
      <c r="F12" s="39"/>
    </row>
    <row r="13" spans="1:7" s="9" customFormat="1" ht="15.75" customHeight="1">
      <c r="A13" s="45"/>
      <c r="B13" s="49"/>
      <c r="C13" s="47"/>
      <c r="D13" s="48"/>
      <c r="E13" s="39"/>
      <c r="F13" s="39"/>
    </row>
    <row r="14" spans="1:7" s="41" customFormat="1" ht="15.75" customHeight="1">
      <c r="A14" s="45"/>
      <c r="B14" s="49"/>
      <c r="C14" s="47"/>
      <c r="D14" s="48"/>
      <c r="E14" s="39"/>
      <c r="F14" s="39"/>
    </row>
    <row r="15" spans="1:7" s="9" customFormat="1" ht="15.75" customHeight="1">
      <c r="A15" s="45"/>
      <c r="B15" s="49"/>
      <c r="C15" s="47"/>
      <c r="D15" s="48"/>
      <c r="E15" s="39"/>
      <c r="F15" s="39"/>
    </row>
    <row r="16" spans="1:7" s="9" customFormat="1" ht="15.75" customHeight="1">
      <c r="A16" s="45"/>
      <c r="B16" s="50"/>
      <c r="C16" s="47"/>
      <c r="D16" s="48"/>
      <c r="E16" s="39"/>
      <c r="F16" s="39"/>
    </row>
    <row r="17" spans="1:6" s="9" customFormat="1" ht="15.75" customHeight="1">
      <c r="A17" s="45"/>
      <c r="B17" s="50"/>
      <c r="C17" s="47"/>
      <c r="D17" s="48"/>
      <c r="E17" s="39"/>
      <c r="F17" s="39"/>
    </row>
    <row r="18" spans="1:6" s="9" customFormat="1" ht="15.75" customHeight="1">
      <c r="A18" s="45"/>
      <c r="B18" s="50"/>
      <c r="C18" s="47"/>
      <c r="D18" s="48"/>
      <c r="E18" s="39"/>
      <c r="F18" s="39"/>
    </row>
    <row r="19" spans="1:6" s="9" customFormat="1" ht="15.75" customHeight="1">
      <c r="A19" s="51"/>
      <c r="B19" s="50"/>
      <c r="C19" s="47"/>
      <c r="D19" s="48"/>
      <c r="E19" s="39"/>
      <c r="F19" s="39"/>
    </row>
    <row r="20" spans="1:6" s="9" customFormat="1" ht="15.75" customHeight="1">
      <c r="A20" s="51"/>
      <c r="B20" s="50"/>
      <c r="C20" s="47"/>
      <c r="D20" s="48"/>
      <c r="E20" s="39"/>
      <c r="F20" s="39"/>
    </row>
    <row r="21" spans="1:6" s="9" customFormat="1" ht="15.75" customHeight="1">
      <c r="A21" s="51"/>
      <c r="B21" s="50"/>
      <c r="C21" s="47"/>
      <c r="D21" s="48"/>
      <c r="E21" s="39"/>
      <c r="F21" s="39"/>
    </row>
    <row r="22" spans="1:6" s="9" customFormat="1" ht="15.75" customHeight="1">
      <c r="A22" s="51"/>
      <c r="B22" s="50"/>
      <c r="C22" s="47"/>
      <c r="D22" s="48"/>
      <c r="E22" s="39"/>
      <c r="F22" s="39"/>
    </row>
    <row r="23" spans="1:6" s="9" customFormat="1" ht="15.75" customHeight="1">
      <c r="A23" s="51"/>
      <c r="B23" s="50"/>
      <c r="C23" s="47"/>
      <c r="D23" s="48"/>
      <c r="E23" s="39"/>
      <c r="F23" s="39"/>
    </row>
    <row r="24" spans="1:6" s="9" customFormat="1" ht="15.75" customHeight="1">
      <c r="A24" s="51"/>
      <c r="B24" s="50"/>
      <c r="C24" s="47"/>
      <c r="D24" s="48"/>
      <c r="E24" s="39"/>
      <c r="F24" s="39"/>
    </row>
    <row r="25" spans="1:6" s="9" customFormat="1" ht="15.75" customHeight="1">
      <c r="A25" s="433" t="s">
        <v>335</v>
      </c>
      <c r="B25" s="434"/>
      <c r="C25" s="47">
        <f>SUM(C7:C24)</f>
        <v>0</v>
      </c>
      <c r="D25" s="47">
        <f>SUM(D7:D24)</f>
        <v>0</v>
      </c>
      <c r="E25" s="47">
        <f>SUM(E7:E24)</f>
        <v>0</v>
      </c>
      <c r="F25" s="39">
        <f>IF(C25=0,0,E25/ABS(C25))*100</f>
        <v>0</v>
      </c>
    </row>
    <row r="26" spans="1:6" s="9" customFormat="1" ht="15.75" customHeight="1">
      <c r="A26" s="433" t="s">
        <v>418</v>
      </c>
      <c r="B26" s="434"/>
      <c r="C26" s="52">
        <f>'3-8-3其他应收款'!O25</f>
        <v>0</v>
      </c>
      <c r="D26" s="53">
        <f>'3-8-3其他应收款'!AB25</f>
        <v>0</v>
      </c>
      <c r="E26" s="39">
        <f>D26-C26</f>
        <v>0</v>
      </c>
      <c r="F26" s="39">
        <f>IF(C26=0,0,E26/ABS(C26))*100</f>
        <v>0</v>
      </c>
    </row>
    <row r="27" spans="1:6" s="9" customFormat="1" ht="15.75" customHeight="1">
      <c r="A27" s="433" t="s">
        <v>335</v>
      </c>
      <c r="B27" s="434"/>
      <c r="C27" s="54">
        <f>C25-C26</f>
        <v>0</v>
      </c>
      <c r="D27" s="54">
        <f>D25-D26</f>
        <v>0</v>
      </c>
      <c r="E27" s="54">
        <f>E25-E26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protectedRanges>
    <protectedRange sqref="C26:D26" name="区域1"/>
  </protectedRanges>
  <mergeCells count="15">
    <mergeCell ref="A27:B27"/>
    <mergeCell ref="D28:F28"/>
    <mergeCell ref="A29:C29"/>
    <mergeCell ref="E29:F29"/>
    <mergeCell ref="A5:A6"/>
    <mergeCell ref="B5:B6"/>
    <mergeCell ref="C5:C6"/>
    <mergeCell ref="D5:D6"/>
    <mergeCell ref="E5:E6"/>
    <mergeCell ref="F5:F6"/>
    <mergeCell ref="A1:F1"/>
    <mergeCell ref="A2:F2"/>
    <mergeCell ref="A4:B4"/>
    <mergeCell ref="A25:B25"/>
    <mergeCell ref="A26:B26"/>
  </mergeCells>
  <phoneticPr fontId="67" type="noConversion"/>
  <hyperlinks>
    <hyperlink ref="B7" location="'3-8-1应收利息'!A1" display="应收利息" xr:uid="{00000000-0004-0000-1200-000000000000}"/>
    <hyperlink ref="B8" location="'3-8-2应收股利'!A1" display="应收股利" xr:uid="{00000000-0004-0000-1200-000001000000}"/>
    <hyperlink ref="B9" location="'3-8-3其他应收款'!A1" display="其他应收款" xr:uid="{00000000-0004-0000-1200-000002000000}"/>
    <hyperlink ref="A1:F1" location="'3-流动资产汇总'!B14" display="其他应收款评估汇总表" xr:uid="{00000000-0004-0000-12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BD00-000000000000}">
  <dimension ref="B2:G51"/>
  <sheetViews>
    <sheetView workbookViewId="0">
      <selection activeCell="B18" sqref="B18"/>
    </sheetView>
  </sheetViews>
  <sheetFormatPr defaultColWidth="8.625" defaultRowHeight="15.75"/>
  <cols>
    <col min="2" max="2" width="11.625" customWidth="1"/>
    <col min="3" max="3" width="14.75" customWidth="1"/>
    <col min="4" max="4" width="21.125" customWidth="1"/>
    <col min="5" max="5" width="16.25" customWidth="1"/>
    <col min="6" max="6" width="24.125" customWidth="1"/>
    <col min="7" max="7" width="14.875" customWidth="1"/>
    <col min="8" max="8" width="18.375"/>
    <col min="9" max="9" width="13.875"/>
  </cols>
  <sheetData>
    <row r="2" spans="2:7" ht="13.5" customHeight="1">
      <c r="B2" s="1" t="s">
        <v>924</v>
      </c>
      <c r="C2" s="2"/>
      <c r="D2" s="2"/>
      <c r="E2" s="2"/>
      <c r="F2" s="2"/>
      <c r="G2" s="2"/>
    </row>
    <row r="3" spans="2:7" ht="13.5" customHeight="1">
      <c r="B3" s="3" t="s">
        <v>925</v>
      </c>
      <c r="C3" s="3" t="s">
        <v>926</v>
      </c>
      <c r="D3" s="3" t="s">
        <v>927</v>
      </c>
      <c r="E3" s="3" t="s">
        <v>928</v>
      </c>
      <c r="F3" s="3" t="s">
        <v>929</v>
      </c>
      <c r="G3" s="3" t="s">
        <v>930</v>
      </c>
    </row>
    <row r="4" spans="2:7" ht="13.5" customHeight="1">
      <c r="B4" s="4" t="s">
        <v>844</v>
      </c>
      <c r="C4" s="5">
        <f>SUMIF('3-5应收账款'!$E$7:$E$24,账龄分析表!B4,'3-5应收账款'!$I$7:$I$24)</f>
        <v>0</v>
      </c>
      <c r="D4" s="6"/>
      <c r="E4" s="5">
        <f t="shared" ref="E4:E9" si="0">ROUND(C4*D4,2)</f>
        <v>0</v>
      </c>
      <c r="F4" s="6"/>
      <c r="G4" s="5">
        <f t="shared" ref="G4:G9" si="1">ROUND(C4*F4,2)</f>
        <v>0</v>
      </c>
    </row>
    <row r="5" spans="2:7" ht="13.5" customHeight="1">
      <c r="B5" s="4" t="s">
        <v>845</v>
      </c>
      <c r="C5" s="5">
        <f>SUMIF('3-5应收账款'!$E$7:$E$24,账龄分析表!B5,'3-5应收账款'!$I$7:$I$24)</f>
        <v>0</v>
      </c>
      <c r="D5" s="6"/>
      <c r="E5" s="5">
        <f t="shared" si="0"/>
        <v>0</v>
      </c>
      <c r="F5" s="6"/>
      <c r="G5" s="5">
        <f t="shared" si="1"/>
        <v>0</v>
      </c>
    </row>
    <row r="6" spans="2:7" ht="13.5" customHeight="1">
      <c r="B6" s="4" t="s">
        <v>846</v>
      </c>
      <c r="C6" s="5">
        <f>SUMIF('3-5应收账款'!$E$7:$E$24,账龄分析表!B6,'3-5应收账款'!$I$7:$I$24)</f>
        <v>0</v>
      </c>
      <c r="D6" s="6"/>
      <c r="E6" s="5">
        <f t="shared" si="0"/>
        <v>0</v>
      </c>
      <c r="F6" s="6"/>
      <c r="G6" s="5">
        <f t="shared" si="1"/>
        <v>0</v>
      </c>
    </row>
    <row r="7" spans="2:7" ht="13.5" customHeight="1">
      <c r="B7" s="4" t="s">
        <v>847</v>
      </c>
      <c r="C7" s="5">
        <f>SUMIF('3-5应收账款'!$E$7:$E$24,账龄分析表!B7,'3-5应收账款'!$I$7:$I$24)</f>
        <v>0</v>
      </c>
      <c r="D7" s="6"/>
      <c r="E7" s="5">
        <f t="shared" si="0"/>
        <v>0</v>
      </c>
      <c r="F7" s="6"/>
      <c r="G7" s="5">
        <f t="shared" si="1"/>
        <v>0</v>
      </c>
    </row>
    <row r="8" spans="2:7" ht="13.5" customHeight="1">
      <c r="B8" s="4" t="s">
        <v>848</v>
      </c>
      <c r="C8" s="5">
        <f>SUMIF('3-5应收账款'!$E$7:$E$24,账龄分析表!B8,'3-5应收账款'!$I$7:$I$24)</f>
        <v>0</v>
      </c>
      <c r="D8" s="6"/>
      <c r="E8" s="5">
        <f t="shared" si="0"/>
        <v>0</v>
      </c>
      <c r="F8" s="6"/>
      <c r="G8" s="5">
        <f t="shared" si="1"/>
        <v>0</v>
      </c>
    </row>
    <row r="9" spans="2:7" ht="13.5" customHeight="1">
      <c r="B9" s="4" t="s">
        <v>849</v>
      </c>
      <c r="C9" s="5">
        <f>SUMIF('3-5应收账款'!$E$7:$E$24,账龄分析表!B9,'3-5应收账款'!$I$7:$I$24)</f>
        <v>0</v>
      </c>
      <c r="D9" s="6"/>
      <c r="E9" s="5">
        <f t="shared" si="0"/>
        <v>0</v>
      </c>
      <c r="F9" s="6"/>
      <c r="G9" s="5">
        <f t="shared" si="1"/>
        <v>0</v>
      </c>
    </row>
    <row r="10" spans="2:7" ht="13.5" customHeight="1">
      <c r="B10" s="4" t="s">
        <v>931</v>
      </c>
      <c r="C10" s="5">
        <f>SUM(C4:C9)</f>
        <v>0</v>
      </c>
      <c r="D10" s="4"/>
      <c r="E10" s="5">
        <f>SUM(E4:E9)</f>
        <v>0</v>
      </c>
      <c r="F10" s="4"/>
      <c r="G10" s="5">
        <f>SUM(G4:G9)</f>
        <v>0</v>
      </c>
    </row>
    <row r="11" spans="2:7" ht="13.5" customHeight="1">
      <c r="B11" s="2"/>
      <c r="C11" s="2"/>
      <c r="D11" s="2"/>
      <c r="E11" s="2"/>
      <c r="F11" s="2"/>
      <c r="G11" s="2"/>
    </row>
    <row r="12" spans="2:7" ht="13.5" customHeight="1">
      <c r="B12" s="3" t="s">
        <v>925</v>
      </c>
      <c r="C12" s="3" t="s">
        <v>926</v>
      </c>
      <c r="D12" s="3" t="s">
        <v>927</v>
      </c>
      <c r="E12" s="3" t="s">
        <v>928</v>
      </c>
      <c r="F12" s="3" t="s">
        <v>929</v>
      </c>
      <c r="G12" s="3" t="s">
        <v>930</v>
      </c>
    </row>
    <row r="13" spans="2:7" ht="13.5" customHeight="1">
      <c r="B13" s="4" t="s">
        <v>844</v>
      </c>
      <c r="C13" s="5">
        <f>SUMIF('3-5应收账款'!$E$7:$E$24,账龄分析表!B13,'3-5应收账款'!$I$7:$I$24)</f>
        <v>0</v>
      </c>
      <c r="D13" s="6"/>
      <c r="E13" s="5">
        <f>ROUND(C13*D13,2)</f>
        <v>0</v>
      </c>
      <c r="F13" s="6"/>
      <c r="G13" s="5">
        <f>ROUND(C13*F13,2)</f>
        <v>0</v>
      </c>
    </row>
    <row r="14" spans="2:7" ht="13.5" customHeight="1">
      <c r="B14" s="4" t="s">
        <v>845</v>
      </c>
      <c r="C14" s="5">
        <f>SUMIF('3-5应收账款'!$E$7:$E$24,账龄分析表!B14,'3-5应收账款'!$I$7:$I$24)</f>
        <v>0</v>
      </c>
      <c r="D14" s="6"/>
      <c r="E14" s="5">
        <f>ROUND(C14*D14,2)</f>
        <v>0</v>
      </c>
      <c r="F14" s="6"/>
      <c r="G14" s="5">
        <f>ROUND(C14*F14,2)</f>
        <v>0</v>
      </c>
    </row>
    <row r="15" spans="2:7" ht="13.5" customHeight="1">
      <c r="B15" s="4" t="s">
        <v>846</v>
      </c>
      <c r="C15" s="5">
        <f>SUMIF('3-5应收账款'!$E$7:$E$24,账龄分析表!B15,'3-5应收账款'!$I$7:$I$24)</f>
        <v>0</v>
      </c>
      <c r="D15" s="6"/>
      <c r="E15" s="5">
        <f>ROUND(C15*D15,2)</f>
        <v>0</v>
      </c>
      <c r="F15" s="6"/>
      <c r="G15" s="5">
        <f>ROUND(C15*F15,2)</f>
        <v>0</v>
      </c>
    </row>
    <row r="16" spans="2:7" ht="13.5" customHeight="1">
      <c r="B16" s="4" t="s">
        <v>932</v>
      </c>
      <c r="C16" s="5">
        <f>SUMIF('3-5应收账款'!$E$7:$E$24,账龄分析表!B16,'3-5应收账款'!$I$7:$I$24)</f>
        <v>0</v>
      </c>
      <c r="D16" s="6"/>
      <c r="E16" s="5">
        <f>ROUND(C16*D16,2)</f>
        <v>0</v>
      </c>
      <c r="F16" s="6"/>
      <c r="G16" s="5">
        <f>ROUND(C16*F16,2)</f>
        <v>0</v>
      </c>
    </row>
    <row r="17" spans="2:7" ht="13.5" customHeight="1">
      <c r="B17" s="4" t="s">
        <v>931</v>
      </c>
      <c r="C17" s="5">
        <f>SUM(C13:C16)</f>
        <v>0</v>
      </c>
      <c r="D17" s="4"/>
      <c r="E17" s="5">
        <f>SUM(E13:E16)</f>
        <v>0</v>
      </c>
      <c r="F17" s="4"/>
      <c r="G17" s="5">
        <f>SUM(G13:G16)</f>
        <v>0</v>
      </c>
    </row>
    <row r="18" spans="2:7" ht="13.5" customHeight="1">
      <c r="B18" s="2"/>
      <c r="C18" s="2"/>
      <c r="D18" s="2"/>
      <c r="E18" s="2"/>
      <c r="F18" s="2"/>
      <c r="G18" s="2"/>
    </row>
    <row r="19" spans="2:7" ht="13.5" customHeight="1">
      <c r="B19" s="1" t="s">
        <v>933</v>
      </c>
      <c r="C19" s="2"/>
      <c r="D19" s="2"/>
      <c r="E19" s="2"/>
      <c r="F19" s="2"/>
      <c r="G19" s="2"/>
    </row>
    <row r="20" spans="2:7" ht="13.5" customHeight="1">
      <c r="B20" s="3" t="s">
        <v>925</v>
      </c>
      <c r="C20" s="3" t="s">
        <v>926</v>
      </c>
      <c r="D20" s="3" t="s">
        <v>927</v>
      </c>
      <c r="E20" s="3" t="s">
        <v>928</v>
      </c>
      <c r="F20" s="3" t="s">
        <v>929</v>
      </c>
      <c r="G20" s="3" t="s">
        <v>930</v>
      </c>
    </row>
    <row r="21" spans="2:7" ht="13.5" customHeight="1">
      <c r="B21" s="4" t="s">
        <v>844</v>
      </c>
      <c r="C21" s="5" t="e">
        <f>SUMIF('3-8-3其他应收款'!#REF!,账龄分析表!B21,'3-8-3其他应收款'!$O$7:$O$23)</f>
        <v>#REF!</v>
      </c>
      <c r="D21" s="6"/>
      <c r="E21" s="5" t="e">
        <f t="shared" ref="E21:E26" si="2">ROUND(C21*D21,2)</f>
        <v>#REF!</v>
      </c>
      <c r="F21" s="6"/>
      <c r="G21" s="5" t="e">
        <f t="shared" ref="G21:G26" si="3">ROUND(C21*F21,2)</f>
        <v>#REF!</v>
      </c>
    </row>
    <row r="22" spans="2:7" ht="13.5" customHeight="1">
      <c r="B22" s="4" t="s">
        <v>845</v>
      </c>
      <c r="C22" s="5" t="e">
        <f>SUMIF('3-8-3其他应收款'!#REF!,账龄分析表!B22,'3-8-3其他应收款'!$O$7:$O$23)</f>
        <v>#REF!</v>
      </c>
      <c r="D22" s="6"/>
      <c r="E22" s="5" t="e">
        <f t="shared" si="2"/>
        <v>#REF!</v>
      </c>
      <c r="F22" s="6"/>
      <c r="G22" s="5" t="e">
        <f t="shared" si="3"/>
        <v>#REF!</v>
      </c>
    </row>
    <row r="23" spans="2:7" ht="13.5" customHeight="1">
      <c r="B23" s="4" t="s">
        <v>846</v>
      </c>
      <c r="C23" s="5" t="e">
        <f>SUMIF('3-8-3其他应收款'!#REF!,账龄分析表!B23,'3-8-3其他应收款'!$O$7:$O$23)</f>
        <v>#REF!</v>
      </c>
      <c r="D23" s="6"/>
      <c r="E23" s="5" t="e">
        <f t="shared" si="2"/>
        <v>#REF!</v>
      </c>
      <c r="F23" s="6"/>
      <c r="G23" s="5" t="e">
        <f t="shared" si="3"/>
        <v>#REF!</v>
      </c>
    </row>
    <row r="24" spans="2:7" ht="13.5" customHeight="1">
      <c r="B24" s="4" t="s">
        <v>847</v>
      </c>
      <c r="C24" s="5" t="e">
        <f>SUMIF('3-8-3其他应收款'!#REF!,账龄分析表!B24,'3-8-3其他应收款'!$O$7:$O$23)</f>
        <v>#REF!</v>
      </c>
      <c r="D24" s="6"/>
      <c r="E24" s="5" t="e">
        <f t="shared" si="2"/>
        <v>#REF!</v>
      </c>
      <c r="F24" s="6"/>
      <c r="G24" s="5" t="e">
        <f t="shared" si="3"/>
        <v>#REF!</v>
      </c>
    </row>
    <row r="25" spans="2:7" ht="13.5" customHeight="1">
      <c r="B25" s="4" t="s">
        <v>848</v>
      </c>
      <c r="C25" s="5" t="e">
        <f>SUMIF('3-8-3其他应收款'!#REF!,账龄分析表!B25,'3-8-3其他应收款'!$O$7:$O$23)</f>
        <v>#REF!</v>
      </c>
      <c r="D25" s="6"/>
      <c r="E25" s="5" t="e">
        <f t="shared" si="2"/>
        <v>#REF!</v>
      </c>
      <c r="F25" s="6"/>
      <c r="G25" s="5" t="e">
        <f t="shared" si="3"/>
        <v>#REF!</v>
      </c>
    </row>
    <row r="26" spans="2:7" ht="13.5" customHeight="1">
      <c r="B26" s="4" t="s">
        <v>849</v>
      </c>
      <c r="C26" s="5" t="e">
        <f>SUMIF('3-8-3其他应收款'!#REF!,账龄分析表!B26,'3-8-3其他应收款'!$O$7:$O$23)</f>
        <v>#REF!</v>
      </c>
      <c r="D26" s="6"/>
      <c r="E26" s="5" t="e">
        <f t="shared" si="2"/>
        <v>#REF!</v>
      </c>
      <c r="F26" s="6"/>
      <c r="G26" s="5" t="e">
        <f t="shared" si="3"/>
        <v>#REF!</v>
      </c>
    </row>
    <row r="27" spans="2:7" ht="13.5" customHeight="1">
      <c r="B27" s="4" t="s">
        <v>931</v>
      </c>
      <c r="C27" s="5" t="e">
        <f>SUM(C21:C26)</f>
        <v>#REF!</v>
      </c>
      <c r="D27" s="4"/>
      <c r="E27" s="5" t="e">
        <f>SUM(E21:E26)</f>
        <v>#REF!</v>
      </c>
      <c r="F27" s="4"/>
      <c r="G27" s="5" t="e">
        <f>SUM(G21:G26)</f>
        <v>#REF!</v>
      </c>
    </row>
    <row r="28" spans="2:7" ht="13.5" customHeight="1">
      <c r="B28" s="2"/>
      <c r="C28" s="2"/>
      <c r="D28" s="2"/>
      <c r="E28" s="2"/>
      <c r="F28" s="2"/>
      <c r="G28" s="2"/>
    </row>
    <row r="29" spans="2:7" ht="13.5" customHeight="1">
      <c r="B29" s="3" t="s">
        <v>925</v>
      </c>
      <c r="C29" s="3" t="s">
        <v>926</v>
      </c>
      <c r="D29" s="3" t="s">
        <v>927</v>
      </c>
      <c r="E29" s="3" t="s">
        <v>928</v>
      </c>
      <c r="F29" s="3" t="s">
        <v>929</v>
      </c>
      <c r="G29" s="3" t="s">
        <v>930</v>
      </c>
    </row>
    <row r="30" spans="2:7" ht="13.5" customHeight="1">
      <c r="B30" s="4" t="s">
        <v>844</v>
      </c>
      <c r="C30" s="5" t="e">
        <f>SUMIF('3-8-3其他应收款'!#REF!,账龄分析表!B30,'3-8-3其他应收款'!$O$7:$O$23)</f>
        <v>#REF!</v>
      </c>
      <c r="D30" s="6"/>
      <c r="E30" s="5" t="e">
        <f>ROUND(C30*D30,2)</f>
        <v>#REF!</v>
      </c>
      <c r="F30" s="6"/>
      <c r="G30" s="5" t="e">
        <f>ROUND(C30*F30,2)</f>
        <v>#REF!</v>
      </c>
    </row>
    <row r="31" spans="2:7" ht="13.5" customHeight="1">
      <c r="B31" s="4" t="s">
        <v>845</v>
      </c>
      <c r="C31" s="5" t="e">
        <f>SUMIF('3-8-3其他应收款'!#REF!,账龄分析表!B31,'3-8-3其他应收款'!$O$7:$O$23)</f>
        <v>#REF!</v>
      </c>
      <c r="D31" s="6"/>
      <c r="E31" s="5" t="e">
        <f>ROUND(C31*D31,2)</f>
        <v>#REF!</v>
      </c>
      <c r="F31" s="6"/>
      <c r="G31" s="5" t="e">
        <f>ROUND(C31*F31,2)</f>
        <v>#REF!</v>
      </c>
    </row>
    <row r="32" spans="2:7" ht="13.5" customHeight="1">
      <c r="B32" s="4" t="s">
        <v>846</v>
      </c>
      <c r="C32" s="5" t="e">
        <f>SUMIF('3-8-3其他应收款'!#REF!,账龄分析表!B32,'3-8-3其他应收款'!$O$7:$O$23)</f>
        <v>#REF!</v>
      </c>
      <c r="D32" s="6"/>
      <c r="E32" s="5" t="e">
        <f>ROUND(C32*D32,2)</f>
        <v>#REF!</v>
      </c>
      <c r="F32" s="6"/>
      <c r="G32" s="5" t="e">
        <f>ROUND(C32*F32,2)</f>
        <v>#REF!</v>
      </c>
    </row>
    <row r="33" spans="2:7" ht="13.5" customHeight="1">
      <c r="B33" s="4" t="s">
        <v>932</v>
      </c>
      <c r="C33" s="5" t="e">
        <f>SUMIF('3-8-3其他应收款'!#REF!,账龄分析表!B33,'3-8-3其他应收款'!$O$7:$O$23)</f>
        <v>#REF!</v>
      </c>
      <c r="D33" s="6"/>
      <c r="E33" s="5" t="e">
        <f>ROUND(C33*D33,2)</f>
        <v>#REF!</v>
      </c>
      <c r="F33" s="6"/>
      <c r="G33" s="5" t="e">
        <f>ROUND(C33*F33,2)</f>
        <v>#REF!</v>
      </c>
    </row>
    <row r="34" spans="2:7" ht="13.5" customHeight="1">
      <c r="B34" s="4" t="s">
        <v>931</v>
      </c>
      <c r="C34" s="5" t="e">
        <f>SUM(C30:C33)</f>
        <v>#REF!</v>
      </c>
      <c r="D34" s="4"/>
      <c r="E34" s="5" t="e">
        <f>SUM(E30:E33)</f>
        <v>#REF!</v>
      </c>
      <c r="F34" s="4"/>
      <c r="G34" s="5" t="e">
        <f>SUM(G30:G33)</f>
        <v>#REF!</v>
      </c>
    </row>
    <row r="35" spans="2:7" ht="13.5" customHeight="1">
      <c r="B35" s="2"/>
      <c r="C35" s="2"/>
      <c r="D35" s="2"/>
      <c r="E35" s="2"/>
      <c r="F35" s="2"/>
      <c r="G35" s="2"/>
    </row>
    <row r="36" spans="2:7" ht="13.5" customHeight="1">
      <c r="B36" s="1" t="s">
        <v>934</v>
      </c>
      <c r="C36" s="2"/>
      <c r="D36" s="2"/>
      <c r="E36" s="2"/>
      <c r="F36" s="2"/>
      <c r="G36" s="2"/>
    </row>
    <row r="37" spans="2:7" ht="13.5" customHeight="1">
      <c r="B37" s="3" t="s">
        <v>925</v>
      </c>
      <c r="C37" s="3" t="s">
        <v>926</v>
      </c>
      <c r="D37" s="3" t="s">
        <v>927</v>
      </c>
      <c r="E37" s="3" t="s">
        <v>928</v>
      </c>
      <c r="F37" s="3" t="s">
        <v>929</v>
      </c>
      <c r="G37" s="3" t="s">
        <v>930</v>
      </c>
    </row>
    <row r="38" spans="2:7" ht="13.5" customHeight="1">
      <c r="B38" s="4" t="s">
        <v>844</v>
      </c>
      <c r="C38" s="5">
        <f>SUMIF('3-7预付账款'!$F$7:$F$24,账龄分析表!B38,'3-7预付账款'!$O$7:$O$24)</f>
        <v>0</v>
      </c>
      <c r="D38" s="6"/>
      <c r="E38" s="5">
        <f t="shared" ref="E38:E43" si="4">ROUND(C38*D38,2)</f>
        <v>0</v>
      </c>
      <c r="F38" s="6"/>
      <c r="G38" s="5">
        <f t="shared" ref="G38:G43" si="5">ROUND(C38*F38,2)</f>
        <v>0</v>
      </c>
    </row>
    <row r="39" spans="2:7" ht="13.5" customHeight="1">
      <c r="B39" s="4" t="s">
        <v>845</v>
      </c>
      <c r="C39" s="5">
        <f>SUMIF('3-7预付账款'!$F$7:$F$24,账龄分析表!B39,'3-7预付账款'!$O$7:$O$24)</f>
        <v>0</v>
      </c>
      <c r="D39" s="6"/>
      <c r="E39" s="5">
        <f t="shared" si="4"/>
        <v>0</v>
      </c>
      <c r="F39" s="6"/>
      <c r="G39" s="5">
        <f t="shared" si="5"/>
        <v>0</v>
      </c>
    </row>
    <row r="40" spans="2:7" ht="13.5" customHeight="1">
      <c r="B40" s="4" t="s">
        <v>846</v>
      </c>
      <c r="C40" s="5">
        <f>SUMIF('3-7预付账款'!$F$7:$F$24,账龄分析表!B40,'3-7预付账款'!$O$7:$O$24)</f>
        <v>0</v>
      </c>
      <c r="D40" s="6"/>
      <c r="E40" s="5">
        <f t="shared" si="4"/>
        <v>0</v>
      </c>
      <c r="F40" s="6"/>
      <c r="G40" s="5">
        <f t="shared" si="5"/>
        <v>0</v>
      </c>
    </row>
    <row r="41" spans="2:7" ht="13.5" customHeight="1">
      <c r="B41" s="4" t="s">
        <v>847</v>
      </c>
      <c r="C41" s="5">
        <f>SUMIF('3-7预付账款'!$F$7:$F$24,账龄分析表!B41,'3-7预付账款'!$O$7:$O$24)</f>
        <v>0</v>
      </c>
      <c r="D41" s="6"/>
      <c r="E41" s="5">
        <f t="shared" si="4"/>
        <v>0</v>
      </c>
      <c r="F41" s="6"/>
      <c r="G41" s="5">
        <f t="shared" si="5"/>
        <v>0</v>
      </c>
    </row>
    <row r="42" spans="2:7" ht="13.5" customHeight="1">
      <c r="B42" s="4" t="s">
        <v>848</v>
      </c>
      <c r="C42" s="5">
        <f>SUMIF('3-7预付账款'!$F$7:$F$24,账龄分析表!B42,'3-7预付账款'!$O$7:$O$24)</f>
        <v>0</v>
      </c>
      <c r="D42" s="6"/>
      <c r="E42" s="5">
        <f t="shared" si="4"/>
        <v>0</v>
      </c>
      <c r="F42" s="6"/>
      <c r="G42" s="5">
        <f t="shared" si="5"/>
        <v>0</v>
      </c>
    </row>
    <row r="43" spans="2:7" ht="13.5" customHeight="1">
      <c r="B43" s="4" t="s">
        <v>849</v>
      </c>
      <c r="C43" s="5">
        <f>SUMIF('3-7预付账款'!$F$7:$F$24,账龄分析表!B43,'3-7预付账款'!$O$7:$O$24)</f>
        <v>0</v>
      </c>
      <c r="D43" s="6"/>
      <c r="E43" s="5">
        <f t="shared" si="4"/>
        <v>0</v>
      </c>
      <c r="F43" s="6"/>
      <c r="G43" s="5">
        <f t="shared" si="5"/>
        <v>0</v>
      </c>
    </row>
    <row r="44" spans="2:7" ht="13.5" customHeight="1">
      <c r="B44" s="4" t="s">
        <v>931</v>
      </c>
      <c r="C44" s="5">
        <f>SUM(C38:C43)</f>
        <v>0</v>
      </c>
      <c r="D44" s="4"/>
      <c r="E44" s="5">
        <f>SUM(E38:E43)</f>
        <v>0</v>
      </c>
      <c r="F44" s="4"/>
      <c r="G44" s="5">
        <f>SUM(G38:G43)</f>
        <v>0</v>
      </c>
    </row>
    <row r="45" spans="2:7" ht="13.5" customHeight="1">
      <c r="B45" s="2"/>
      <c r="C45" s="2"/>
      <c r="D45" s="2"/>
      <c r="E45" s="2"/>
      <c r="F45" s="2"/>
      <c r="G45" s="2"/>
    </row>
    <row r="46" spans="2:7" ht="13.5" customHeight="1">
      <c r="B46" s="3" t="s">
        <v>925</v>
      </c>
      <c r="C46" s="3" t="s">
        <v>926</v>
      </c>
      <c r="D46" s="3" t="s">
        <v>927</v>
      </c>
      <c r="E46" s="3" t="s">
        <v>928</v>
      </c>
      <c r="F46" s="3" t="s">
        <v>929</v>
      </c>
      <c r="G46" s="3" t="s">
        <v>930</v>
      </c>
    </row>
    <row r="47" spans="2:7" ht="13.5" customHeight="1">
      <c r="B47" s="4" t="s">
        <v>844</v>
      </c>
      <c r="C47" s="5">
        <f>SUMIF('3-7预付账款'!$F$7:$F$24,账龄分析表!B47,'3-7预付账款'!$O$7:$O$24)</f>
        <v>0</v>
      </c>
      <c r="D47" s="6"/>
      <c r="E47" s="5">
        <f>ROUND(C47*D47,2)</f>
        <v>0</v>
      </c>
      <c r="F47" s="6"/>
      <c r="G47" s="5">
        <f>ROUND(C47*F47,2)</f>
        <v>0</v>
      </c>
    </row>
    <row r="48" spans="2:7" ht="13.5" customHeight="1">
      <c r="B48" s="4" t="s">
        <v>845</v>
      </c>
      <c r="C48" s="5">
        <f>SUMIF('3-7预付账款'!$F$7:$F$24,账龄分析表!B48,'3-7预付账款'!$O$7:$O$24)</f>
        <v>0</v>
      </c>
      <c r="D48" s="6"/>
      <c r="E48" s="5">
        <f>ROUND(C48*D48,2)</f>
        <v>0</v>
      </c>
      <c r="F48" s="6"/>
      <c r="G48" s="5">
        <f>ROUND(C48*F48,2)</f>
        <v>0</v>
      </c>
    </row>
    <row r="49" spans="2:7" ht="13.5" customHeight="1">
      <c r="B49" s="4" t="s">
        <v>846</v>
      </c>
      <c r="C49" s="5">
        <f>SUMIF('3-7预付账款'!$F$7:$F$24,账龄分析表!B49,'3-7预付账款'!$O$7:$O$24)</f>
        <v>0</v>
      </c>
      <c r="D49" s="6"/>
      <c r="E49" s="5">
        <f>ROUND(C49*D49,2)</f>
        <v>0</v>
      </c>
      <c r="F49" s="6"/>
      <c r="G49" s="5">
        <f>ROUND(C49*F49,2)</f>
        <v>0</v>
      </c>
    </row>
    <row r="50" spans="2:7" ht="13.5" customHeight="1">
      <c r="B50" s="4" t="s">
        <v>932</v>
      </c>
      <c r="C50" s="5">
        <f>SUMIF('3-7预付账款'!$F$7:$F$24,账龄分析表!B50,'3-7预付账款'!$O$7:$O$24)</f>
        <v>0</v>
      </c>
      <c r="D50" s="6"/>
      <c r="E50" s="5">
        <f>ROUND(C50*D50,2)</f>
        <v>0</v>
      </c>
      <c r="F50" s="6"/>
      <c r="G50" s="5">
        <f>ROUND(C50*F50,2)</f>
        <v>0</v>
      </c>
    </row>
    <row r="51" spans="2:7" ht="13.5" customHeight="1">
      <c r="B51" s="4" t="s">
        <v>931</v>
      </c>
      <c r="C51" s="5">
        <f>SUM(C47:C50)</f>
        <v>0</v>
      </c>
      <c r="D51" s="4"/>
      <c r="E51" s="5">
        <f>SUM(E47:E50)</f>
        <v>0</v>
      </c>
      <c r="F51" s="4"/>
      <c r="G51" s="5">
        <f>SUM(G47:G50)</f>
        <v>0</v>
      </c>
    </row>
  </sheetData>
  <phoneticPr fontId="67" type="noConversion"/>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60"/>
  <sheetViews>
    <sheetView view="pageBreakPreview" zoomScale="90" zoomScaleNormal="100" workbookViewId="0">
      <pane xSplit="1" ySplit="4" topLeftCell="B15" activePane="bottomRight" state="frozen"/>
      <selection pane="topRight"/>
      <selection pane="bottomLeft"/>
      <selection pane="bottomRight" activeCell="M29" sqref="M29"/>
    </sheetView>
  </sheetViews>
  <sheetFormatPr defaultColWidth="8.625" defaultRowHeight="13.5" customHeight="1"/>
  <cols>
    <col min="1" max="1" width="26" style="225" customWidth="1"/>
    <col min="2" max="2" width="7.875" style="316" customWidth="1"/>
    <col min="3" max="3" width="10.5" style="316" hidden="1" customWidth="1"/>
    <col min="4" max="4" width="22.25" style="225" customWidth="1"/>
    <col min="5" max="5" width="17.125" style="235" customWidth="1"/>
    <col min="6" max="8" width="14.875" style="225" customWidth="1"/>
    <col min="9" max="9" width="9" style="225"/>
    <col min="10" max="10" width="3.125" style="225" hidden="1" customWidth="1"/>
    <col min="11" max="11" width="13.125" style="225" hidden="1" customWidth="1"/>
    <col min="12" max="32" width="9" style="225"/>
    <col min="33" max="16384" width="8.625" style="225"/>
  </cols>
  <sheetData>
    <row r="1" spans="1:11" ht="0.75" customHeight="1"/>
    <row r="2" spans="1:11" ht="26.25" customHeight="1">
      <c r="A2" s="317" t="s">
        <v>86</v>
      </c>
      <c r="B2" s="318" t="s">
        <v>87</v>
      </c>
      <c r="C2" s="319"/>
      <c r="D2" s="395" t="s">
        <v>88</v>
      </c>
      <c r="E2" s="410" t="s">
        <v>89</v>
      </c>
      <c r="F2" s="400"/>
      <c r="G2" s="400"/>
      <c r="H2" s="400"/>
      <c r="J2" s="343"/>
      <c r="K2" s="342" t="s">
        <v>90</v>
      </c>
    </row>
    <row r="3" spans="1:11" ht="13.5" customHeight="1">
      <c r="A3" s="320" t="s">
        <v>91</v>
      </c>
      <c r="B3" s="321" t="s">
        <v>92</v>
      </c>
      <c r="C3" s="322"/>
      <c r="D3" s="395"/>
      <c r="E3" s="400"/>
      <c r="F3" s="400"/>
      <c r="G3" s="400"/>
      <c r="H3" s="400"/>
      <c r="J3" s="343" t="s">
        <v>93</v>
      </c>
      <c r="K3" s="342" t="s">
        <v>88</v>
      </c>
    </row>
    <row r="4" spans="1:11" ht="13.5" customHeight="1">
      <c r="A4" s="320" t="s">
        <v>94</v>
      </c>
      <c r="B4" s="321" t="s">
        <v>92</v>
      </c>
      <c r="C4" s="322"/>
      <c r="D4" s="395"/>
      <c r="E4" s="400"/>
      <c r="F4" s="400"/>
      <c r="G4" s="400"/>
      <c r="H4" s="400"/>
    </row>
    <row r="5" spans="1:11" ht="13.5" customHeight="1">
      <c r="A5" s="323" t="s">
        <v>95</v>
      </c>
      <c r="B5" s="321" t="s">
        <v>92</v>
      </c>
      <c r="C5" s="322"/>
      <c r="D5" s="396" t="s">
        <v>96</v>
      </c>
      <c r="E5" s="411" t="s">
        <v>97</v>
      </c>
      <c r="F5" s="411"/>
      <c r="G5" s="411"/>
      <c r="H5" s="411"/>
    </row>
    <row r="6" spans="1:11" ht="13.5" customHeight="1">
      <c r="A6" s="324" t="s">
        <v>98</v>
      </c>
      <c r="B6" s="321"/>
      <c r="C6" s="322"/>
      <c r="D6" s="396"/>
      <c r="E6" s="411"/>
      <c r="F6" s="411"/>
      <c r="G6" s="411"/>
      <c r="H6" s="411"/>
      <c r="K6" s="342" t="s">
        <v>99</v>
      </c>
    </row>
    <row r="7" spans="1:11" ht="13.5" customHeight="1">
      <c r="A7" s="325" t="s">
        <v>100</v>
      </c>
      <c r="B7" s="321"/>
      <c r="C7" s="322"/>
      <c r="D7" s="396"/>
      <c r="E7" s="411"/>
      <c r="F7" s="411"/>
      <c r="G7" s="411"/>
      <c r="H7" s="411"/>
      <c r="K7" s="342" t="s">
        <v>101</v>
      </c>
    </row>
    <row r="8" spans="1:11" ht="13.5" customHeight="1">
      <c r="A8" s="324" t="s">
        <v>102</v>
      </c>
      <c r="B8" s="321"/>
      <c r="C8" s="322"/>
      <c r="D8" s="395" t="s">
        <v>101</v>
      </c>
      <c r="E8" s="410" t="s">
        <v>103</v>
      </c>
      <c r="F8" s="400"/>
      <c r="G8" s="400"/>
      <c r="H8" s="400"/>
    </row>
    <row r="9" spans="1:11" ht="13.5" customHeight="1">
      <c r="A9" s="325" t="s">
        <v>104</v>
      </c>
      <c r="B9" s="321"/>
      <c r="C9" s="322"/>
      <c r="D9" s="395"/>
      <c r="E9" s="400"/>
      <c r="F9" s="400"/>
      <c r="G9" s="400"/>
      <c r="H9" s="400"/>
    </row>
    <row r="10" spans="1:11" ht="13.5" customHeight="1">
      <c r="A10" s="325" t="s">
        <v>105</v>
      </c>
      <c r="B10" s="321"/>
      <c r="C10" s="322"/>
      <c r="D10" s="395"/>
      <c r="E10" s="400"/>
      <c r="F10" s="400"/>
      <c r="G10" s="400"/>
      <c r="H10" s="400"/>
    </row>
    <row r="11" spans="1:11" ht="13.5" customHeight="1">
      <c r="A11" s="324" t="s">
        <v>106</v>
      </c>
      <c r="B11" s="321"/>
      <c r="C11" s="322"/>
      <c r="D11" s="396" t="s">
        <v>107</v>
      </c>
      <c r="E11" s="411" t="s">
        <v>108</v>
      </c>
      <c r="F11" s="411"/>
      <c r="G11" s="411"/>
      <c r="H11" s="411"/>
    </row>
    <row r="12" spans="1:11" ht="13.5" customHeight="1">
      <c r="A12" s="324" t="s">
        <v>109</v>
      </c>
      <c r="B12" s="321"/>
      <c r="C12" s="322"/>
      <c r="D12" s="396"/>
      <c r="E12" s="411"/>
      <c r="F12" s="411"/>
      <c r="G12" s="411"/>
      <c r="H12" s="411"/>
    </row>
    <row r="13" spans="1:11" ht="13.5" customHeight="1">
      <c r="A13" s="324" t="s">
        <v>110</v>
      </c>
      <c r="B13" s="321"/>
      <c r="C13" s="322"/>
      <c r="D13" s="396"/>
      <c r="E13" s="411"/>
      <c r="F13" s="411"/>
      <c r="G13" s="411"/>
      <c r="H13" s="411"/>
    </row>
    <row r="14" spans="1:11" ht="13.5" customHeight="1">
      <c r="A14" s="325" t="s">
        <v>111</v>
      </c>
      <c r="B14" s="321"/>
      <c r="C14" s="322"/>
      <c r="D14" s="396" t="s">
        <v>112</v>
      </c>
      <c r="E14" s="412" t="s">
        <v>113</v>
      </c>
      <c r="F14" s="408"/>
      <c r="G14" s="408"/>
      <c r="H14" s="408"/>
    </row>
    <row r="15" spans="1:11" ht="13.5" customHeight="1">
      <c r="A15" s="324" t="s">
        <v>114</v>
      </c>
      <c r="B15" s="321"/>
      <c r="C15" s="322"/>
      <c r="D15" s="396"/>
      <c r="E15" s="408"/>
      <c r="F15" s="408"/>
      <c r="G15" s="408"/>
      <c r="H15" s="408"/>
    </row>
    <row r="16" spans="1:11" ht="13.5" customHeight="1">
      <c r="A16" s="324" t="s">
        <v>115</v>
      </c>
      <c r="B16" s="321"/>
      <c r="C16" s="322"/>
      <c r="D16" s="396"/>
      <c r="E16" s="408"/>
      <c r="F16" s="408"/>
      <c r="G16" s="408"/>
      <c r="H16" s="408"/>
    </row>
    <row r="17" spans="1:8" ht="13.5" customHeight="1">
      <c r="A17" s="325" t="s">
        <v>116</v>
      </c>
      <c r="B17" s="321" t="s">
        <v>92</v>
      </c>
      <c r="C17" s="322"/>
      <c r="D17" s="396" t="s">
        <v>117</v>
      </c>
      <c r="E17" s="399" t="s">
        <v>118</v>
      </c>
      <c r="F17" s="400"/>
      <c r="G17" s="400"/>
      <c r="H17" s="400"/>
    </row>
    <row r="18" spans="1:8" ht="13.5" customHeight="1">
      <c r="A18" s="325" t="s">
        <v>119</v>
      </c>
      <c r="B18" s="321"/>
      <c r="C18" s="322"/>
      <c r="D18" s="396"/>
      <c r="E18" s="400"/>
      <c r="F18" s="400"/>
      <c r="G18" s="400"/>
      <c r="H18" s="400"/>
    </row>
    <row r="19" spans="1:8" ht="13.5" customHeight="1">
      <c r="A19" s="320" t="s">
        <v>120</v>
      </c>
      <c r="B19" s="321"/>
      <c r="C19" s="322"/>
      <c r="D19" s="396"/>
      <c r="E19" s="400"/>
      <c r="F19" s="400"/>
      <c r="G19" s="400"/>
      <c r="H19" s="400"/>
    </row>
    <row r="20" spans="1:8" ht="13.5" customHeight="1">
      <c r="A20" s="324" t="s">
        <v>121</v>
      </c>
      <c r="B20" s="321"/>
      <c r="C20" s="322"/>
      <c r="D20" s="396" t="s">
        <v>122</v>
      </c>
      <c r="E20" s="398" t="s">
        <v>123</v>
      </c>
      <c r="F20" s="398" t="s">
        <v>124</v>
      </c>
      <c r="G20" s="398" t="s">
        <v>125</v>
      </c>
      <c r="H20" s="398" t="s">
        <v>126</v>
      </c>
    </row>
    <row r="21" spans="1:8" ht="13.5" customHeight="1">
      <c r="A21" s="324" t="s">
        <v>127</v>
      </c>
      <c r="B21" s="321"/>
      <c r="C21" s="322"/>
      <c r="D21" s="396"/>
      <c r="E21" s="398"/>
      <c r="F21" s="398"/>
      <c r="G21" s="398"/>
      <c r="H21" s="398"/>
    </row>
    <row r="22" spans="1:8" ht="13.5" customHeight="1">
      <c r="A22" s="325" t="s">
        <v>128</v>
      </c>
      <c r="B22" s="321"/>
      <c r="C22" s="322"/>
      <c r="D22" s="396"/>
      <c r="E22" s="398"/>
      <c r="F22" s="326" t="str">
        <f>IF(F23=0,"","、")</f>
        <v/>
      </c>
      <c r="G22" s="326" t="str">
        <f>IF(G23=0,"","、")</f>
        <v>、</v>
      </c>
      <c r="H22" s="326" t="str">
        <f>IF(H23=0,"","、")</f>
        <v/>
      </c>
    </row>
    <row r="23" spans="1:8" ht="13.5" customHeight="1">
      <c r="A23" s="325" t="s">
        <v>129</v>
      </c>
      <c r="B23" s="321"/>
      <c r="C23" s="322"/>
      <c r="D23" s="396"/>
      <c r="E23" s="399" t="s">
        <v>130</v>
      </c>
      <c r="F23" s="400"/>
      <c r="G23" s="399" t="s">
        <v>130</v>
      </c>
      <c r="H23" s="400"/>
    </row>
    <row r="24" spans="1:8" ht="13.5" customHeight="1">
      <c r="A24" s="324" t="s">
        <v>131</v>
      </c>
      <c r="B24" s="321"/>
      <c r="C24" s="322"/>
      <c r="D24" s="396"/>
      <c r="E24" s="400"/>
      <c r="F24" s="400"/>
      <c r="G24" s="400"/>
      <c r="H24" s="400"/>
    </row>
    <row r="25" spans="1:8" ht="13.5" customHeight="1">
      <c r="A25" s="324" t="s">
        <v>132</v>
      </c>
      <c r="B25" s="321"/>
      <c r="C25" s="322"/>
      <c r="D25" s="396"/>
      <c r="E25" s="400"/>
      <c r="F25" s="400"/>
      <c r="G25" s="400"/>
      <c r="H25" s="400"/>
    </row>
    <row r="26" spans="1:8" ht="13.5" customHeight="1">
      <c r="A26" s="325" t="s">
        <v>133</v>
      </c>
      <c r="B26" s="321"/>
      <c r="C26" s="322"/>
      <c r="D26" s="396"/>
      <c r="E26" s="408"/>
      <c r="F26" s="408"/>
      <c r="G26" s="408"/>
      <c r="H26" s="408"/>
    </row>
    <row r="27" spans="1:8" ht="13.5" customHeight="1">
      <c r="A27" s="325" t="s">
        <v>134</v>
      </c>
      <c r="B27" s="321"/>
      <c r="C27" s="322"/>
      <c r="D27" s="396"/>
      <c r="E27" s="408"/>
      <c r="F27" s="408"/>
      <c r="G27" s="408"/>
      <c r="H27" s="408"/>
    </row>
    <row r="28" spans="1:8" ht="13.5" customHeight="1">
      <c r="A28" s="325" t="s">
        <v>135</v>
      </c>
      <c r="B28" s="321"/>
      <c r="C28" s="322"/>
      <c r="D28" s="396"/>
      <c r="E28" s="408"/>
      <c r="F28" s="408"/>
      <c r="G28" s="408"/>
      <c r="H28" s="408"/>
    </row>
    <row r="29" spans="1:8" ht="13.5" customHeight="1">
      <c r="A29" s="325" t="s">
        <v>136</v>
      </c>
      <c r="B29" s="321"/>
      <c r="C29" s="322"/>
      <c r="D29" s="396"/>
      <c r="E29" s="409"/>
      <c r="F29" s="409"/>
      <c r="G29" s="409"/>
      <c r="H29" s="409"/>
    </row>
    <row r="30" spans="1:8" ht="13.5" customHeight="1">
      <c r="A30" s="325" t="s">
        <v>137</v>
      </c>
      <c r="B30" s="321"/>
      <c r="D30" s="396"/>
      <c r="E30" s="409"/>
      <c r="F30" s="409"/>
      <c r="G30" s="409"/>
      <c r="H30" s="409"/>
    </row>
    <row r="31" spans="1:8" ht="13.5" customHeight="1">
      <c r="A31" s="324" t="s">
        <v>138</v>
      </c>
      <c r="B31" s="321"/>
      <c r="D31" s="396"/>
      <c r="E31" s="409"/>
      <c r="F31" s="409"/>
      <c r="G31" s="409"/>
      <c r="H31" s="409"/>
    </row>
    <row r="32" spans="1:8" ht="13.5" customHeight="1">
      <c r="A32" s="325" t="s">
        <v>139</v>
      </c>
      <c r="B32" s="321"/>
      <c r="D32" s="407" t="s">
        <v>140</v>
      </c>
      <c r="E32" s="407"/>
      <c r="F32" s="407"/>
      <c r="G32" s="407"/>
      <c r="H32" s="407"/>
    </row>
    <row r="33" spans="1:11" ht="13.5" customHeight="1">
      <c r="A33" s="325" t="s">
        <v>141</v>
      </c>
      <c r="B33" s="321"/>
      <c r="D33" s="407"/>
      <c r="E33" s="407"/>
      <c r="F33" s="407"/>
      <c r="G33" s="407"/>
      <c r="H33" s="407"/>
    </row>
    <row r="34" spans="1:11" ht="13.5" customHeight="1">
      <c r="A34" s="325" t="s">
        <v>142</v>
      </c>
      <c r="B34" s="321"/>
      <c r="D34" s="407"/>
      <c r="E34" s="407"/>
      <c r="F34" s="407"/>
      <c r="G34" s="407"/>
      <c r="H34" s="407"/>
    </row>
    <row r="35" spans="1:11" ht="13.5" customHeight="1">
      <c r="A35" s="325" t="s">
        <v>143</v>
      </c>
      <c r="B35" s="321" t="s">
        <v>92</v>
      </c>
      <c r="D35" s="397" t="s">
        <v>144</v>
      </c>
      <c r="E35" s="401" t="s">
        <v>145</v>
      </c>
      <c r="F35" s="402"/>
      <c r="G35" s="402"/>
      <c r="H35" s="403"/>
      <c r="K35" s="342" t="s">
        <v>146</v>
      </c>
    </row>
    <row r="36" spans="1:11" ht="13.5" customHeight="1">
      <c r="A36" s="325" t="s">
        <v>147</v>
      </c>
      <c r="B36" s="321"/>
      <c r="D36" s="397"/>
      <c r="E36" s="404"/>
      <c r="F36" s="405"/>
      <c r="G36" s="405"/>
      <c r="H36" s="406"/>
      <c r="K36" s="342" t="s">
        <v>145</v>
      </c>
    </row>
    <row r="37" spans="1:11" ht="13.5" customHeight="1">
      <c r="A37" s="325" t="s">
        <v>148</v>
      </c>
      <c r="B37" s="321"/>
      <c r="D37" s="327"/>
      <c r="E37" s="328"/>
      <c r="F37" s="328"/>
      <c r="G37" s="328"/>
      <c r="H37" s="329"/>
    </row>
    <row r="38" spans="1:11" ht="13.5" customHeight="1">
      <c r="A38" s="320" t="s">
        <v>149</v>
      </c>
      <c r="B38" s="321"/>
      <c r="D38" s="327"/>
      <c r="E38" s="328"/>
      <c r="F38" s="328"/>
      <c r="G38" s="328"/>
      <c r="H38" s="329"/>
    </row>
    <row r="39" spans="1:11" ht="13.5" customHeight="1">
      <c r="A39" s="325" t="s">
        <v>150</v>
      </c>
      <c r="B39" s="321"/>
      <c r="D39" s="327"/>
      <c r="E39" s="328"/>
      <c r="F39" s="328"/>
      <c r="G39" s="328"/>
      <c r="H39" s="329"/>
    </row>
    <row r="40" spans="1:11" ht="13.5" customHeight="1">
      <c r="A40" s="324" t="s">
        <v>151</v>
      </c>
      <c r="B40" s="321"/>
      <c r="D40" s="330"/>
      <c r="E40" s="331"/>
      <c r="F40" s="331"/>
      <c r="G40" s="331"/>
      <c r="H40" s="332"/>
    </row>
    <row r="41" spans="1:11" ht="13.5" customHeight="1">
      <c r="A41" s="324" t="s">
        <v>152</v>
      </c>
      <c r="B41" s="321"/>
      <c r="D41" s="333"/>
      <c r="E41" s="334"/>
      <c r="F41" s="334"/>
      <c r="G41" s="334"/>
      <c r="H41" s="335"/>
    </row>
    <row r="42" spans="1:11" ht="13.5" customHeight="1">
      <c r="A42" s="325" t="s">
        <v>153</v>
      </c>
      <c r="B42" s="321"/>
      <c r="D42" s="336"/>
      <c r="E42" s="337"/>
      <c r="F42" s="337"/>
      <c r="G42" s="337"/>
      <c r="H42" s="338"/>
    </row>
    <row r="43" spans="1:11" ht="13.5" customHeight="1">
      <c r="A43" s="325" t="s">
        <v>154</v>
      </c>
      <c r="B43" s="321"/>
      <c r="D43" s="336"/>
      <c r="E43" s="337"/>
      <c r="F43" s="337"/>
      <c r="G43" s="337"/>
      <c r="H43" s="338"/>
    </row>
    <row r="44" spans="1:11" ht="13.5" customHeight="1">
      <c r="A44" s="324" t="s">
        <v>155</v>
      </c>
      <c r="B44" s="321"/>
      <c r="D44" s="336"/>
      <c r="E44" s="337"/>
      <c r="F44" s="337"/>
      <c r="G44" s="337"/>
      <c r="H44" s="338"/>
    </row>
    <row r="45" spans="1:11" ht="13.5" customHeight="1">
      <c r="A45" s="324" t="s">
        <v>156</v>
      </c>
      <c r="B45" s="321"/>
      <c r="D45" s="336"/>
      <c r="E45" s="337"/>
      <c r="F45" s="337"/>
      <c r="G45" s="337"/>
      <c r="H45" s="338"/>
    </row>
    <row r="46" spans="1:11" ht="13.5" customHeight="1">
      <c r="A46" s="325" t="s">
        <v>157</v>
      </c>
      <c r="B46" s="321"/>
      <c r="D46" s="336"/>
      <c r="E46" s="337"/>
      <c r="F46" s="337"/>
      <c r="G46" s="337"/>
      <c r="H46" s="338"/>
    </row>
    <row r="47" spans="1:11" ht="13.5" customHeight="1">
      <c r="A47" s="325" t="s">
        <v>158</v>
      </c>
      <c r="B47" s="321"/>
      <c r="D47" s="336"/>
      <c r="E47" s="337"/>
      <c r="F47" s="337"/>
      <c r="G47" s="337"/>
      <c r="H47" s="338"/>
    </row>
    <row r="48" spans="1:11" ht="13.5" customHeight="1">
      <c r="A48" s="324" t="s">
        <v>159</v>
      </c>
      <c r="B48" s="321" t="s">
        <v>92</v>
      </c>
      <c r="D48" s="336"/>
      <c r="E48" s="337"/>
      <c r="F48" s="337"/>
      <c r="G48" s="337"/>
      <c r="H48" s="338"/>
    </row>
    <row r="49" spans="1:8" ht="13.5" customHeight="1">
      <c r="A49" s="324" t="s">
        <v>160</v>
      </c>
      <c r="B49" s="321"/>
      <c r="D49" s="336"/>
      <c r="E49" s="337"/>
      <c r="F49" s="337"/>
      <c r="G49" s="337"/>
      <c r="H49" s="338"/>
    </row>
    <row r="50" spans="1:8" ht="13.5" customHeight="1">
      <c r="A50" s="325" t="s">
        <v>161</v>
      </c>
      <c r="B50" s="321"/>
      <c r="D50" s="336"/>
      <c r="E50" s="337"/>
      <c r="F50" s="337"/>
      <c r="G50" s="337"/>
      <c r="H50" s="338"/>
    </row>
    <row r="51" spans="1:8" ht="13.5" customHeight="1">
      <c r="A51" s="325" t="s">
        <v>162</v>
      </c>
      <c r="B51" s="321"/>
      <c r="D51" s="336"/>
      <c r="E51" s="337"/>
      <c r="F51" s="337"/>
      <c r="G51" s="337"/>
      <c r="H51" s="338"/>
    </row>
    <row r="52" spans="1:8" ht="13.5" customHeight="1">
      <c r="A52" s="320" t="s">
        <v>163</v>
      </c>
      <c r="B52" s="321"/>
      <c r="D52" s="336"/>
      <c r="E52" s="337"/>
      <c r="F52" s="337"/>
      <c r="G52" s="337"/>
      <c r="H52" s="338"/>
    </row>
    <row r="53" spans="1:8" ht="13.5" customHeight="1">
      <c r="A53" s="325" t="s">
        <v>164</v>
      </c>
      <c r="B53" s="321"/>
      <c r="D53" s="336"/>
      <c r="E53" s="337"/>
      <c r="F53" s="337"/>
      <c r="G53" s="337"/>
      <c r="H53" s="338"/>
    </row>
    <row r="54" spans="1:8" ht="13.5" customHeight="1">
      <c r="A54" s="325" t="s">
        <v>165</v>
      </c>
      <c r="B54" s="321"/>
      <c r="D54" s="336"/>
      <c r="E54" s="337"/>
      <c r="F54" s="337"/>
      <c r="G54" s="337"/>
      <c r="H54" s="338"/>
    </row>
    <row r="55" spans="1:8" ht="13.5" customHeight="1">
      <c r="A55" s="324" t="s">
        <v>166</v>
      </c>
      <c r="B55" s="321"/>
      <c r="D55" s="339"/>
      <c r="E55" s="340"/>
      <c r="F55" s="340"/>
      <c r="G55" s="340"/>
      <c r="H55" s="341"/>
    </row>
    <row r="56" spans="1:8" ht="13.5" customHeight="1">
      <c r="A56" s="324" t="s">
        <v>167</v>
      </c>
      <c r="D56" s="342"/>
    </row>
    <row r="57" spans="1:8" ht="13.5" customHeight="1">
      <c r="A57" s="324" t="s">
        <v>168</v>
      </c>
    </row>
    <row r="58" spans="1:8" ht="13.5" customHeight="1">
      <c r="A58" s="324" t="s">
        <v>169</v>
      </c>
    </row>
    <row r="59" spans="1:8" ht="13.5" customHeight="1">
      <c r="A59" s="324" t="s">
        <v>170</v>
      </c>
    </row>
    <row r="60" spans="1:8" ht="13.5" customHeight="1">
      <c r="A60" s="324" t="s">
        <v>171</v>
      </c>
    </row>
  </sheetData>
  <protectedRanges>
    <protectedRange sqref="D8 D2 E29 E2 E5 E8 E11 E17 E23:H23 B3:B55" name="区域1"/>
  </protectedRanges>
  <mergeCells count="28">
    <mergeCell ref="E2:H4"/>
    <mergeCell ref="E17:H19"/>
    <mergeCell ref="E5:H7"/>
    <mergeCell ref="E8:H10"/>
    <mergeCell ref="E11:H13"/>
    <mergeCell ref="E14:H16"/>
    <mergeCell ref="H20:H21"/>
    <mergeCell ref="H23:H25"/>
    <mergeCell ref="E35:H36"/>
    <mergeCell ref="D32:H34"/>
    <mergeCell ref="E26:H28"/>
    <mergeCell ref="E29:H31"/>
    <mergeCell ref="E20:E22"/>
    <mergeCell ref="E23:E25"/>
    <mergeCell ref="F20:F21"/>
    <mergeCell ref="F23:F25"/>
    <mergeCell ref="G20:G21"/>
    <mergeCell ref="G23:G25"/>
    <mergeCell ref="D17:D19"/>
    <mergeCell ref="D20:D25"/>
    <mergeCell ref="D26:D28"/>
    <mergeCell ref="D29:D31"/>
    <mergeCell ref="D35:D36"/>
    <mergeCell ref="D2:D4"/>
    <mergeCell ref="D5:D7"/>
    <mergeCell ref="D8:D10"/>
    <mergeCell ref="D11:D13"/>
    <mergeCell ref="D14:D16"/>
  </mergeCells>
  <phoneticPr fontId="67" type="noConversion"/>
  <dataValidations count="4">
    <dataValidation type="list" allowBlank="1" showInputMessage="1" showErrorMessage="1" sqref="B3:B55" xr:uid="{00000000-0002-0000-0100-000000000000}">
      <formula1>$J$2:$J$3</formula1>
    </dataValidation>
    <dataValidation type="list" allowBlank="1" showInputMessage="1" showErrorMessage="1" sqref="D2:D4" xr:uid="{00000000-0002-0000-0100-000001000000}">
      <formula1>$K$2:$K$3</formula1>
    </dataValidation>
    <dataValidation type="list" allowBlank="1" showInputMessage="1" showErrorMessage="1" sqref="E35:H36" xr:uid="{00000000-0002-0000-0100-000002000000}">
      <formula1>$K$35:$K$36</formula1>
    </dataValidation>
    <dataValidation type="list" allowBlank="1" showInputMessage="1" showErrorMessage="1" sqref="D8:D10" xr:uid="{00000000-0002-0000-0100-000003000000}">
      <formula1>$K$6:$K$7</formula1>
    </dataValidation>
  </dataValidations>
  <hyperlinks>
    <hyperlink ref="A3" location="'1-汇总表'!A1" display="1-汇总表" xr:uid="{00000000-0004-0000-0100-000000000000}"/>
    <hyperlink ref="A4" location="'2-分类汇总'!A1" display="2-分类汇总" xr:uid="{00000000-0004-0000-0100-000001000000}"/>
    <hyperlink ref="A5" location="'3-流动资产汇总'!A1" display="3-流动资产汇总" xr:uid="{00000000-0004-0000-0100-000002000000}"/>
    <hyperlink ref="A6" location="'3-1货币资金汇总表'!A1" display="3-1货币资金汇总表" xr:uid="{00000000-0004-0000-0100-000003000000}"/>
    <hyperlink ref="A7" location="'3-2交易性金融资产汇总 '!A1" display="3-2交易性金融资产汇总" xr:uid="{00000000-0004-0000-0100-000004000000}"/>
    <hyperlink ref="A9" location="'3-4应收票据'!A1" display="3-4应收票据" xr:uid="{00000000-0004-0000-0100-000005000000}"/>
    <hyperlink ref="A10" location="'3-5应收账款'!A1" display="3-5应收账款" xr:uid="{00000000-0004-0000-0100-000006000000}"/>
    <hyperlink ref="A11" location="'3-6应收款项融资'!A1" display="3-6应收款项融资" xr:uid="{00000000-0004-0000-0100-000007000000}"/>
    <hyperlink ref="A13" location="'3-8其他应收款汇总'!A1" display="3-8其他应收款汇总" xr:uid="{00000000-0004-0000-0100-000008000000}"/>
    <hyperlink ref="A14" location="'3-9存货汇总'!A1" display="3-9存货汇总" xr:uid="{00000000-0004-0000-0100-000009000000}"/>
    <hyperlink ref="A17" location="'3-12一年到期非流动资产'!A1" display="3-12一年到期非流动资产" xr:uid="{00000000-0004-0000-0100-00000A000000}"/>
    <hyperlink ref="A18" location="'3-13其他流动资产'!A1" display="3-13其他流动资产" xr:uid="{00000000-0004-0000-0100-00000B000000}"/>
    <hyperlink ref="A19" location="'4-非流动资产汇总'!A1" display="4-非流动资产汇总" xr:uid="{00000000-0004-0000-0100-00000C000000}"/>
    <hyperlink ref="A20" location="'4-1债权投资'!A1" display="4-1债权投资" xr:uid="{00000000-0004-0000-0100-00000D000000}"/>
    <hyperlink ref="A21" location="'4-2其他债权投资'!A1" display="4-2其他债券投资" xr:uid="{00000000-0004-0000-0100-00000E000000}"/>
    <hyperlink ref="A22" location="'4-3长期应收款'!A1" display="4-3长期应收款" xr:uid="{00000000-0004-0000-0100-00000F000000}"/>
    <hyperlink ref="A23" location="'4-4长期股权投资'!A1" display="4-4长期股权投资" xr:uid="{00000000-0004-0000-0100-000010000000}"/>
    <hyperlink ref="A26" location="'4-7投资性房地产汇总'!A1" display="4-7投资性房地产汇总" xr:uid="{00000000-0004-0000-0100-000011000000}"/>
    <hyperlink ref="A27" location="'4-8固定资产汇总'!A1" display="4-8固定资产汇总" xr:uid="{00000000-0004-0000-0100-000012000000}"/>
    <hyperlink ref="A28" location="'4-9在建工程汇总'!A1" display="4-9在建工程汇总" xr:uid="{00000000-0004-0000-0100-000013000000}"/>
    <hyperlink ref="A29" location="'4-10生产性生物资产'!A1" display="4-10生产性生物资产" xr:uid="{00000000-0004-0000-0100-000014000000}"/>
    <hyperlink ref="A30" location="'4-11油气资产'!A1" display="4-11油气资产" xr:uid="{00000000-0004-0000-0100-000015000000}"/>
    <hyperlink ref="A32" location="'4-13无形资产汇总'!A1" display="4-13无形资产汇总" xr:uid="{00000000-0004-0000-0100-000016000000}"/>
    <hyperlink ref="A33" location="'4-14开发支出'!A1" display="4-14开发支出" xr:uid="{00000000-0004-0000-0100-000017000000}"/>
    <hyperlink ref="A34" location="'4-15商誉'!A1" display="4-15商誉" xr:uid="{00000000-0004-0000-0100-000018000000}"/>
    <hyperlink ref="A35" location="'4-16长期待摊费用'!A1" display="4-16长期待摊费用" xr:uid="{00000000-0004-0000-0100-000019000000}"/>
    <hyperlink ref="A36" location="'4-17递延所得税资产'!A1" display="4-17递延所得税资产" xr:uid="{00000000-0004-0000-0100-00001A000000}"/>
    <hyperlink ref="A37" location="'4-18其他非流动资产（临时设施）'!A1" display="4-18其他非流动资产" xr:uid="{00000000-0004-0000-0100-00001B000000}"/>
    <hyperlink ref="A38" location="'5-流动负债汇总'!A1" display="5-流动负债汇总" xr:uid="{00000000-0004-0000-0100-00001C000000}"/>
    <hyperlink ref="A39" location="'5-1短期借款'!A1" display="5-1短期借款" xr:uid="{00000000-0004-0000-0100-00001D000000}"/>
    <hyperlink ref="A40" location="'5-2交易性金融负债'!A1" display="5-2交易性金融负债" xr:uid="{00000000-0004-0000-0100-00001E000000}"/>
    <hyperlink ref="A42" location="'5-4应付票据'!A1" display="5-4应付票据" xr:uid="{00000000-0004-0000-0100-00001F000000}"/>
    <hyperlink ref="A43" location="'5-5应付账款'!A1" display="5-5应付账款" xr:uid="{00000000-0004-0000-0100-000020000000}"/>
    <hyperlink ref="A44" location="'5-6预收账款'!A1" display="5-6预收账款" xr:uid="{00000000-0004-0000-0100-000021000000}"/>
    <hyperlink ref="A46" location="'5-8应付职工薪酬'!A1" display="5-8应付职工薪酬" xr:uid="{00000000-0004-0000-0100-000022000000}"/>
    <hyperlink ref="A47" location="'5-9应交税费'!A1" display="5-9应交税费" xr:uid="{00000000-0004-0000-0100-000023000000}"/>
    <hyperlink ref="A48" location="'5-10其他应付款汇总'!A1" display="5-10其他应付款汇总" xr:uid="{00000000-0004-0000-0100-000024000000}"/>
    <hyperlink ref="A49" location="'5-11持有待售负债'!A1" display="5-11持有待售负债" xr:uid="{00000000-0004-0000-0100-000025000000}"/>
    <hyperlink ref="A50" location="'5-12一年到期非流动负债'!A1" display="5-12一年到期非流动负债" xr:uid="{00000000-0004-0000-0100-000026000000}"/>
    <hyperlink ref="A51" location="'5-13其他流动负债'!A1" display="5-13其他流动负债" xr:uid="{00000000-0004-0000-0100-000027000000}"/>
    <hyperlink ref="A52" location="'6-非流动负债汇总'!A1" display="6-非流动负债汇总" xr:uid="{00000000-0004-0000-0100-000028000000}"/>
    <hyperlink ref="A53" location="'6-1长期借款'!A1" display="6-1长期借款" xr:uid="{00000000-0004-0000-0100-000029000000}"/>
    <hyperlink ref="A54" location="'6-2应付债券'!A1" display="6-2应付债券" xr:uid="{00000000-0004-0000-0100-00002A000000}"/>
    <hyperlink ref="A56" location="'6-4长期应付款汇总'!A1" display="6-4长期应付款汇总" xr:uid="{00000000-0004-0000-0100-00002B000000}"/>
    <hyperlink ref="A57" location="'6-5预计负债'!A1" display="6-5预计负债" xr:uid="{00000000-0004-0000-0100-00002C000000}"/>
    <hyperlink ref="A59" location="'6-7递延所得税负债'!A1" display="6-7递延所得税负债" xr:uid="{00000000-0004-0000-0100-00002D000000}"/>
    <hyperlink ref="A60" location="'6-8其他非流动负债'!A1" display="6-8其他非流动负债" xr:uid="{00000000-0004-0000-0100-00002E000000}"/>
    <hyperlink ref="A12" location="'3-7预付账款'!A1" display="3-7预付账款" xr:uid="{00000000-0004-0000-0100-00002F000000}"/>
    <hyperlink ref="A8" location="'3-3衍生金融资产'!A1" display="3-3衍生金融资产" xr:uid="{00000000-0004-0000-0100-000030000000}"/>
    <hyperlink ref="A15" location="'3-10合同资产'!A1" display="3-10合同资产" xr:uid="{00000000-0004-0000-0100-000031000000}"/>
    <hyperlink ref="A16" location="'3-11持有待售资产'!A1" display="3-11持有待售资产" xr:uid="{00000000-0004-0000-0100-000032000000}"/>
    <hyperlink ref="A24" location="'4-5其他权益工具投资'!A1" display="4-5其他权益工具投资" xr:uid="{00000000-0004-0000-0100-000033000000}"/>
    <hyperlink ref="A25" location="'4-6其他非流动金融资产汇总'!A1" display="4-6其他非流动金融资产汇总" xr:uid="{00000000-0004-0000-0100-000034000000}"/>
    <hyperlink ref="A31" location="'4-12使用权资产'!A1" display="4-12使用权资产" xr:uid="{00000000-0004-0000-0100-000035000000}"/>
    <hyperlink ref="A41" location="'5-3衍生金融负债'!A1" display="5-3衍生金融负债" xr:uid="{00000000-0004-0000-0100-000036000000}"/>
    <hyperlink ref="A45" location="'5-7合同负债'!A1" display="5-7合同负债" xr:uid="{00000000-0004-0000-0100-000037000000}"/>
    <hyperlink ref="A55" location="'6-3租赁负债'!A1" display="6-3租赁负债" xr:uid="{00000000-0004-0000-0100-000038000000}"/>
    <hyperlink ref="A58" location="'6-6递延收益'!A1" display="6-6递延收益" xr:uid="{00000000-0004-0000-0100-000039000000}"/>
  </hyperlinks>
  <printOptions horizontalCentered="1"/>
  <pageMargins left="0.35433070866141703" right="0.35433070866141703" top="0.98425196850393704" bottom="0.98425196850393704" header="0.59055118110236204" footer="0.39370078740157499"/>
  <pageSetup paperSize="9" orientation="landscape" r:id="rId1"/>
  <headerFooter alignWithMargins="0"/>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P31"/>
  <sheetViews>
    <sheetView view="pageBreakPreview" zoomScale="85" zoomScaleNormal="100" workbookViewId="0">
      <pane xSplit="1" ySplit="6" topLeftCell="B7" activePane="bottomRight" state="frozen"/>
      <selection pane="topRight"/>
      <selection pane="bottomLeft"/>
      <selection pane="bottomRight" activeCell="B20" sqref="B20"/>
    </sheetView>
  </sheetViews>
  <sheetFormatPr defaultColWidth="8.625" defaultRowHeight="15.75" customHeight="1"/>
  <cols>
    <col min="1" max="1" width="5" style="11" customWidth="1"/>
    <col min="2" max="2" width="20.375" style="11" customWidth="1"/>
    <col min="3" max="4" width="9.625" style="11" customWidth="1"/>
    <col min="5" max="5" width="12.875" style="11" customWidth="1"/>
    <col min="6" max="6" width="9.625" style="11" customWidth="1"/>
    <col min="7" max="10" width="12.375" style="11" customWidth="1"/>
    <col min="11" max="11" width="14.625" style="11" customWidth="1"/>
    <col min="12" max="32" width="9" style="11"/>
    <col min="33" max="16384" width="8.625" style="11"/>
  </cols>
  <sheetData>
    <row r="1" spans="1:16" s="7" customFormat="1" ht="30" customHeight="1">
      <c r="A1" s="415" t="str">
        <f>"应收利息评估"&amp;表头信息!E35</f>
        <v>应收利息评估明细表</v>
      </c>
      <c r="B1" s="415"/>
      <c r="C1" s="415"/>
      <c r="D1" s="415"/>
      <c r="E1" s="415"/>
      <c r="F1" s="415"/>
      <c r="G1" s="415"/>
      <c r="H1" s="437"/>
      <c r="I1" s="437"/>
      <c r="J1" s="437"/>
      <c r="K1" s="437"/>
    </row>
    <row r="2" spans="1:16" ht="15.75" customHeight="1">
      <c r="A2" s="417" t="str">
        <f>表头信息!D5&amp;表头信息!E5</f>
        <v>评估基准日：2022年10月31日</v>
      </c>
      <c r="B2" s="417"/>
      <c r="C2" s="417"/>
      <c r="D2" s="417"/>
      <c r="E2" s="417"/>
      <c r="F2" s="417"/>
      <c r="G2" s="417"/>
      <c r="H2" s="457"/>
      <c r="I2" s="457"/>
      <c r="J2" s="457"/>
      <c r="K2" s="457"/>
    </row>
    <row r="3" spans="1:16" ht="15.75" customHeight="1">
      <c r="A3" s="12"/>
      <c r="B3" s="12"/>
      <c r="C3" s="12"/>
      <c r="D3" s="12"/>
      <c r="E3" s="12"/>
      <c r="F3" s="12"/>
      <c r="G3" s="12"/>
      <c r="H3" s="13"/>
      <c r="I3" s="13"/>
      <c r="J3" s="13"/>
      <c r="K3" s="14" t="s">
        <v>419</v>
      </c>
    </row>
    <row r="4" spans="1:16" ht="15.75" customHeight="1">
      <c r="A4" s="64" t="str">
        <f>表头信息!D2&amp;表头信息!E2</f>
        <v>产权持有单位：西安曲江楼观旅游农业开发有限公司</v>
      </c>
      <c r="B4" s="15"/>
      <c r="C4" s="15"/>
      <c r="D4" s="15"/>
      <c r="E4" s="15"/>
      <c r="F4" s="15"/>
      <c r="G4" s="15"/>
      <c r="H4" s="15"/>
      <c r="I4" s="15"/>
      <c r="J4" s="15"/>
      <c r="K4" s="16" t="s">
        <v>3</v>
      </c>
    </row>
    <row r="5" spans="1:16" s="8" customFormat="1" ht="15.75" customHeight="1">
      <c r="A5" s="455" t="s">
        <v>5</v>
      </c>
      <c r="B5" s="455" t="s">
        <v>387</v>
      </c>
      <c r="C5" s="455" t="s">
        <v>389</v>
      </c>
      <c r="D5" s="455" t="s">
        <v>420</v>
      </c>
      <c r="E5" s="455" t="s">
        <v>421</v>
      </c>
      <c r="F5" s="455" t="s">
        <v>422</v>
      </c>
      <c r="G5" s="455" t="s">
        <v>238</v>
      </c>
      <c r="H5" s="455" t="s">
        <v>239</v>
      </c>
      <c r="I5" s="455" t="s">
        <v>240</v>
      </c>
      <c r="J5" s="455" t="s">
        <v>241</v>
      </c>
      <c r="K5" s="455" t="s">
        <v>8</v>
      </c>
      <c r="L5" s="184" t="s">
        <v>297</v>
      </c>
      <c r="M5" s="184" t="s">
        <v>423</v>
      </c>
      <c r="N5" s="184" t="s">
        <v>424</v>
      </c>
      <c r="O5" s="184" t="s">
        <v>345</v>
      </c>
      <c r="P5" s="184" t="s">
        <v>425</v>
      </c>
    </row>
    <row r="6" spans="1:16" s="8" customFormat="1" ht="15.75" customHeight="1">
      <c r="A6" s="456"/>
      <c r="B6" s="456"/>
      <c r="C6" s="456"/>
      <c r="D6" s="456"/>
      <c r="E6" s="456"/>
      <c r="F6" s="456"/>
      <c r="G6" s="456"/>
      <c r="H6" s="456"/>
      <c r="I6" s="456"/>
      <c r="J6" s="456" t="s">
        <v>314</v>
      </c>
      <c r="K6" s="456"/>
      <c r="L6" s="184" t="s">
        <v>426</v>
      </c>
      <c r="M6" s="184" t="s">
        <v>360</v>
      </c>
      <c r="N6" s="184" t="s">
        <v>427</v>
      </c>
      <c r="O6" s="184" t="s">
        <v>348</v>
      </c>
      <c r="P6" s="184" t="s">
        <v>347</v>
      </c>
    </row>
    <row r="7" spans="1:16" s="9" customFormat="1" ht="15.75" customHeight="1">
      <c r="A7" s="17">
        <v>1</v>
      </c>
      <c r="B7" s="18"/>
      <c r="C7" s="75"/>
      <c r="D7" s="20"/>
      <c r="E7" s="58"/>
      <c r="F7" s="58"/>
      <c r="G7" s="20"/>
      <c r="H7" s="20"/>
      <c r="I7" s="39">
        <f>H7-G7</f>
        <v>0</v>
      </c>
      <c r="J7" s="39">
        <f>IF(G7=0,0,I7/ABS(G7))*100</f>
        <v>0</v>
      </c>
      <c r="K7" s="21"/>
    </row>
    <row r="8" spans="1:16" s="9" customFormat="1" ht="15.75" customHeight="1">
      <c r="A8" s="17">
        <v>2</v>
      </c>
      <c r="B8" s="18"/>
      <c r="C8" s="75"/>
      <c r="D8" s="20"/>
      <c r="E8" s="58"/>
      <c r="F8" s="58"/>
      <c r="G8" s="20"/>
      <c r="H8" s="20"/>
      <c r="I8" s="39"/>
      <c r="J8" s="39"/>
      <c r="K8" s="21"/>
    </row>
    <row r="9" spans="1:16" s="9" customFormat="1" ht="15.75" customHeight="1">
      <c r="A9" s="17">
        <v>3</v>
      </c>
      <c r="B9" s="18"/>
      <c r="C9" s="75"/>
      <c r="D9" s="20"/>
      <c r="E9" s="58"/>
      <c r="F9" s="58"/>
      <c r="G9" s="20"/>
      <c r="H9" s="20"/>
      <c r="I9" s="39"/>
      <c r="J9" s="39"/>
      <c r="K9" s="21"/>
    </row>
    <row r="10" spans="1:16" s="9" customFormat="1" ht="15.75" customHeight="1">
      <c r="A10" s="17">
        <v>4</v>
      </c>
      <c r="B10" s="18"/>
      <c r="C10" s="75"/>
      <c r="D10" s="20"/>
      <c r="E10" s="58"/>
      <c r="F10" s="58"/>
      <c r="G10" s="20"/>
      <c r="H10" s="20"/>
      <c r="I10" s="39"/>
      <c r="J10" s="39"/>
      <c r="K10" s="21"/>
    </row>
    <row r="11" spans="1:16" s="9" customFormat="1" ht="15.75" customHeight="1">
      <c r="A11" s="17">
        <v>5</v>
      </c>
      <c r="B11" s="18"/>
      <c r="C11" s="75"/>
      <c r="D11" s="20"/>
      <c r="E11" s="58"/>
      <c r="F11" s="58"/>
      <c r="G11" s="20"/>
      <c r="H11" s="20"/>
      <c r="I11" s="39"/>
      <c r="J11" s="39"/>
      <c r="K11" s="21"/>
    </row>
    <row r="12" spans="1:16" s="9" customFormat="1" ht="15.75" customHeight="1">
      <c r="A12" s="17">
        <v>6</v>
      </c>
      <c r="B12" s="18"/>
      <c r="C12" s="75"/>
      <c r="D12" s="20"/>
      <c r="E12" s="58"/>
      <c r="F12" s="58"/>
      <c r="G12" s="20"/>
      <c r="H12" s="20"/>
      <c r="I12" s="39"/>
      <c r="J12" s="39"/>
      <c r="K12" s="21"/>
    </row>
    <row r="13" spans="1:16" s="9" customFormat="1" ht="15.75" customHeight="1">
      <c r="A13" s="17">
        <v>7</v>
      </c>
      <c r="B13" s="18"/>
      <c r="C13" s="75"/>
      <c r="D13" s="20"/>
      <c r="E13" s="58"/>
      <c r="F13" s="58"/>
      <c r="G13" s="20"/>
      <c r="H13" s="20"/>
      <c r="I13" s="39"/>
      <c r="J13" s="39"/>
      <c r="K13" s="21"/>
    </row>
    <row r="14" spans="1:16" s="9" customFormat="1" ht="15.75" customHeight="1">
      <c r="A14" s="17">
        <v>8</v>
      </c>
      <c r="B14" s="18"/>
      <c r="C14" s="75"/>
      <c r="D14" s="20"/>
      <c r="E14" s="58"/>
      <c r="F14" s="58"/>
      <c r="G14" s="20"/>
      <c r="H14" s="20"/>
      <c r="I14" s="39"/>
      <c r="J14" s="39"/>
      <c r="K14" s="21"/>
    </row>
    <row r="15" spans="1:16" s="9" customFormat="1" ht="15.75" customHeight="1">
      <c r="A15" s="17">
        <v>9</v>
      </c>
      <c r="B15" s="18"/>
      <c r="C15" s="75"/>
      <c r="D15" s="20"/>
      <c r="E15" s="58"/>
      <c r="F15" s="58"/>
      <c r="G15" s="20"/>
      <c r="H15" s="20"/>
      <c r="I15" s="39"/>
      <c r="J15" s="39"/>
      <c r="K15" s="21"/>
    </row>
    <row r="16" spans="1:16" s="9" customFormat="1" ht="15.75" customHeight="1">
      <c r="A16" s="17">
        <v>10</v>
      </c>
      <c r="B16" s="18"/>
      <c r="C16" s="75"/>
      <c r="D16" s="20"/>
      <c r="E16" s="58"/>
      <c r="F16" s="58"/>
      <c r="G16" s="20"/>
      <c r="H16" s="20"/>
      <c r="I16" s="39"/>
      <c r="J16" s="39"/>
      <c r="K16" s="21"/>
    </row>
    <row r="17" spans="1:11" s="9" customFormat="1" ht="15.75" customHeight="1">
      <c r="A17" s="17">
        <v>11</v>
      </c>
      <c r="B17" s="18"/>
      <c r="C17" s="75"/>
      <c r="D17" s="20"/>
      <c r="E17" s="58"/>
      <c r="F17" s="58"/>
      <c r="G17" s="20"/>
      <c r="H17" s="20"/>
      <c r="I17" s="39"/>
      <c r="J17" s="39"/>
      <c r="K17" s="21"/>
    </row>
    <row r="18" spans="1:11" s="9" customFormat="1" ht="15.75" customHeight="1">
      <c r="A18" s="17">
        <v>12</v>
      </c>
      <c r="B18" s="18"/>
      <c r="C18" s="75"/>
      <c r="D18" s="20"/>
      <c r="E18" s="58"/>
      <c r="F18" s="58"/>
      <c r="G18" s="20"/>
      <c r="H18" s="20"/>
      <c r="I18" s="39"/>
      <c r="J18" s="39"/>
      <c r="K18" s="21"/>
    </row>
    <row r="19" spans="1:11" s="9" customFormat="1" ht="15.75" customHeight="1">
      <c r="A19" s="17">
        <v>13</v>
      </c>
      <c r="B19" s="18"/>
      <c r="C19" s="75"/>
      <c r="D19" s="20"/>
      <c r="E19" s="58"/>
      <c r="F19" s="58"/>
      <c r="G19" s="20"/>
      <c r="H19" s="20"/>
      <c r="I19" s="39"/>
      <c r="J19" s="39"/>
      <c r="K19" s="21"/>
    </row>
    <row r="20" spans="1:11" s="9" customFormat="1" ht="15.75" customHeight="1">
      <c r="A20" s="17">
        <v>14</v>
      </c>
      <c r="B20" s="18"/>
      <c r="C20" s="75"/>
      <c r="D20" s="20"/>
      <c r="E20" s="58"/>
      <c r="F20" s="58"/>
      <c r="G20" s="20"/>
      <c r="H20" s="20"/>
      <c r="I20" s="39"/>
      <c r="J20" s="39"/>
      <c r="K20" s="21"/>
    </row>
    <row r="21" spans="1:11" s="9" customFormat="1" ht="15.75" customHeight="1">
      <c r="A21" s="17">
        <v>15</v>
      </c>
      <c r="B21" s="18"/>
      <c r="C21" s="75"/>
      <c r="D21" s="20"/>
      <c r="E21" s="58"/>
      <c r="F21" s="58"/>
      <c r="G21" s="20"/>
      <c r="H21" s="20"/>
      <c r="I21" s="39"/>
      <c r="J21" s="39"/>
      <c r="K21" s="21"/>
    </row>
    <row r="22" spans="1:11" s="9" customFormat="1" ht="15.75" customHeight="1">
      <c r="A22" s="17">
        <v>16</v>
      </c>
      <c r="B22" s="18"/>
      <c r="C22" s="75"/>
      <c r="D22" s="20"/>
      <c r="E22" s="58"/>
      <c r="F22" s="58"/>
      <c r="G22" s="20"/>
      <c r="H22" s="20"/>
      <c r="I22" s="39"/>
      <c r="J22" s="39"/>
      <c r="K22" s="21"/>
    </row>
    <row r="23" spans="1:11" s="9" customFormat="1" ht="15.75" customHeight="1">
      <c r="A23" s="17">
        <v>17</v>
      </c>
      <c r="B23" s="18"/>
      <c r="C23" s="75"/>
      <c r="D23" s="20"/>
      <c r="E23" s="58"/>
      <c r="F23" s="58"/>
      <c r="G23" s="20"/>
      <c r="H23" s="20"/>
      <c r="I23" s="39"/>
      <c r="J23" s="39"/>
      <c r="K23" s="21"/>
    </row>
    <row r="24" spans="1:11" s="9" customFormat="1" ht="15.75" customHeight="1">
      <c r="A24" s="17">
        <v>18</v>
      </c>
      <c r="B24" s="18"/>
      <c r="C24" s="75"/>
      <c r="D24" s="20"/>
      <c r="E24" s="58"/>
      <c r="F24" s="58"/>
      <c r="G24" s="20"/>
      <c r="H24" s="20"/>
      <c r="I24" s="39"/>
      <c r="J24" s="39"/>
      <c r="K24" s="21"/>
    </row>
    <row r="25" spans="1:11" s="9" customFormat="1" ht="15.75" customHeight="1">
      <c r="A25" s="17">
        <v>19</v>
      </c>
      <c r="B25" s="18"/>
      <c r="C25" s="75"/>
      <c r="D25" s="20"/>
      <c r="E25" s="58"/>
      <c r="F25" s="58"/>
      <c r="G25" s="20"/>
      <c r="H25" s="20"/>
      <c r="I25" s="39"/>
      <c r="J25" s="39"/>
      <c r="K25" s="21"/>
    </row>
    <row r="26" spans="1:11" s="9" customFormat="1" ht="15.75" customHeight="1">
      <c r="A26" s="17">
        <v>20</v>
      </c>
      <c r="B26" s="18"/>
      <c r="C26" s="75"/>
      <c r="D26" s="20"/>
      <c r="E26" s="58"/>
      <c r="F26" s="58"/>
      <c r="G26" s="20"/>
      <c r="H26" s="20"/>
      <c r="I26" s="39"/>
      <c r="J26" s="39"/>
      <c r="K26" s="21"/>
    </row>
    <row r="27" spans="1:11" s="9" customFormat="1" ht="15.75" customHeight="1">
      <c r="A27" s="433" t="s">
        <v>384</v>
      </c>
      <c r="B27" s="452"/>
      <c r="C27" s="452"/>
      <c r="D27" s="452"/>
      <c r="E27" s="452"/>
      <c r="F27" s="434"/>
      <c r="G27" s="78">
        <f>SUM(G7:G26)</f>
        <v>0</v>
      </c>
      <c r="H27" s="78">
        <f>SUM(H7:H26)</f>
        <v>0</v>
      </c>
      <c r="I27" s="79">
        <f>IF(SUM(I7:I26)-(H27-G27)&lt;0.001,SUM(I7:I26),"false")</f>
        <v>0</v>
      </c>
      <c r="J27" s="39">
        <f>IF(G27=0,0,I27/ABS(G27))*100</f>
        <v>0</v>
      </c>
      <c r="K27" s="24"/>
    </row>
    <row r="28" spans="1:11" s="10" customFormat="1" ht="15.75" customHeight="1">
      <c r="A28" s="25"/>
      <c r="D28" s="418"/>
      <c r="E28" s="418"/>
      <c r="F28" s="418"/>
      <c r="G28" s="26"/>
      <c r="H28" s="26"/>
      <c r="I28" s="26"/>
      <c r="J28" s="26"/>
      <c r="K28" s="26"/>
    </row>
    <row r="29" spans="1:11" s="10" customFormat="1" ht="15.75" customHeight="1">
      <c r="A29" s="425" t="str">
        <f>表头信息!D8&amp;表头信息!E8</f>
        <v>产权持有单位填表人：谭勃</v>
      </c>
      <c r="B29" s="425"/>
      <c r="C29" s="425"/>
      <c r="D29" s="425"/>
      <c r="E29" s="425"/>
      <c r="F29" s="31"/>
      <c r="H29" s="453" t="str">
        <f>表头信息!D20&amp;表头信息!E23</f>
        <v>评估人员：柳青、殷涛</v>
      </c>
      <c r="I29" s="454"/>
      <c r="J29" s="454"/>
      <c r="K29" s="454"/>
    </row>
    <row r="30" spans="1:11" s="10" customFormat="1" ht="15.75" customHeight="1">
      <c r="A30" s="30" t="str">
        <f>表头信息!D11&amp;表头信息!E11</f>
        <v>填表日期：2022年11月2日</v>
      </c>
      <c r="B30" s="28"/>
      <c r="C30" s="28"/>
      <c r="D30" s="28"/>
      <c r="E30" s="31"/>
      <c r="F30" s="31"/>
      <c r="H30" s="31"/>
      <c r="I30" s="31"/>
      <c r="J30" s="31"/>
    </row>
    <row r="31" spans="1:11" ht="15.75" customHeight="1">
      <c r="D31" s="56"/>
      <c r="E31" s="56"/>
      <c r="F31" s="56"/>
    </row>
  </sheetData>
  <protectedRanges>
    <protectedRange sqref="K7:K26 A7:H26" name="区域1"/>
  </protectedRanges>
  <mergeCells count="17">
    <mergeCell ref="K5:K6"/>
    <mergeCell ref="A1:K1"/>
    <mergeCell ref="A2:K2"/>
    <mergeCell ref="A27:F27"/>
    <mergeCell ref="D28:F28"/>
    <mergeCell ref="A29:E29"/>
    <mergeCell ref="H29:K29"/>
    <mergeCell ref="A5:A6"/>
    <mergeCell ref="B5:B6"/>
    <mergeCell ref="C5:C6"/>
    <mergeCell ref="D5:D6"/>
    <mergeCell ref="E5:E6"/>
    <mergeCell ref="F5:F6"/>
    <mergeCell ref="G5:G6"/>
    <mergeCell ref="H5:H6"/>
    <mergeCell ref="I5:I6"/>
    <mergeCell ref="J5:J6"/>
  </mergeCells>
  <phoneticPr fontId="67" type="noConversion"/>
  <conditionalFormatting sqref="L5:P6">
    <cfRule type="expression" dxfId="26" priority="1" stopIfTrue="1">
      <formula>($O$8="")</formula>
    </cfRule>
  </conditionalFormatting>
  <dataValidations count="1">
    <dataValidation type="list" allowBlank="1" showInputMessage="1" showErrorMessage="1" sqref="O5:O6" xr:uid="{00000000-0002-0000-1300-000000000000}">
      <formula1>$R$8</formula1>
    </dataValidation>
  </dataValidations>
  <hyperlinks>
    <hyperlink ref="A1:K1" location="'3-8其他应收款汇总'!B7" display="=&quot;应收利息评估&quot;&amp;表头信息!E35" xr:uid="{00000000-0004-0000-13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6246" r:id="rId4" name="Check Box 70">
              <controlPr defaultSize="0" autoPict="0" macro="[0]!复选框70_Click">
                <anchor moveWithCells="1">
                  <from>
                    <xdr:col>11</xdr:col>
                    <xdr:colOff>76200</xdr:colOff>
                    <xdr:row>0</xdr:row>
                    <xdr:rowOff>76200</xdr:rowOff>
                  </from>
                  <to>
                    <xdr:col>12</xdr:col>
                    <xdr:colOff>657225</xdr:colOff>
                    <xdr:row>1</xdr:row>
                    <xdr:rowOff>142875</xdr:rowOff>
                  </to>
                </anchor>
              </controlPr>
            </control>
          </mc:Choice>
        </mc:AlternateContent>
      </controls>
    </mc:Choice>
  </mc:AlternateConten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43"/>
  <sheetViews>
    <sheetView view="pageBreakPreview" zoomScale="85" zoomScaleNormal="100" workbookViewId="0">
      <pane xSplit="1" ySplit="6" topLeftCell="B7" activePane="bottomRight" state="frozen"/>
      <selection pane="topRight"/>
      <selection pane="bottomLeft"/>
      <selection pane="bottomRight" activeCell="B20" sqref="B20"/>
    </sheetView>
  </sheetViews>
  <sheetFormatPr defaultColWidth="8.625" defaultRowHeight="15.75" customHeight="1"/>
  <cols>
    <col min="1" max="1" width="5.5" style="11" customWidth="1"/>
    <col min="2" max="2" width="16.375" style="11" customWidth="1"/>
    <col min="3" max="3" width="12.25" style="11" customWidth="1"/>
    <col min="4" max="4" width="13.5" style="11" customWidth="1"/>
    <col min="5" max="5" width="6.5" style="210" customWidth="1"/>
    <col min="6" max="6" width="10" style="211" customWidth="1"/>
    <col min="7" max="8" width="13.25" style="11" customWidth="1"/>
    <col min="9" max="9" width="9.75" style="11" customWidth="1"/>
    <col min="10" max="10" width="9.875" style="11" customWidth="1"/>
    <col min="11" max="11" width="15.75" style="11" customWidth="1"/>
    <col min="12" max="32" width="9" style="11"/>
    <col min="33" max="16384" width="8.625" style="11"/>
  </cols>
  <sheetData>
    <row r="1" spans="1:18" s="7" customFormat="1" ht="30" customHeight="1">
      <c r="A1" s="415" t="str">
        <f>"应收股利（应收利润）评估"&amp;表头信息!E35</f>
        <v>应收股利（应收利润）评估明细表</v>
      </c>
      <c r="B1" s="415"/>
      <c r="C1" s="415"/>
      <c r="D1" s="415"/>
      <c r="E1" s="415"/>
      <c r="F1" s="415"/>
      <c r="G1" s="415"/>
      <c r="H1" s="415"/>
      <c r="I1" s="464"/>
      <c r="J1" s="465"/>
      <c r="K1" s="465"/>
    </row>
    <row r="2" spans="1:18" ht="15.75" customHeight="1">
      <c r="A2" s="417" t="str">
        <f>表头信息!D5&amp;表头信息!E5</f>
        <v>评估基准日：2022年10月31日</v>
      </c>
      <c r="B2" s="417"/>
      <c r="C2" s="417"/>
      <c r="D2" s="417"/>
      <c r="E2" s="417"/>
      <c r="F2" s="417"/>
      <c r="G2" s="417"/>
      <c r="H2" s="417"/>
      <c r="I2" s="417"/>
      <c r="J2" s="457"/>
      <c r="K2" s="457"/>
    </row>
    <row r="3" spans="1:18" ht="15.75" customHeight="1">
      <c r="A3" s="12"/>
      <c r="B3" s="12"/>
      <c r="C3" s="12"/>
      <c r="D3" s="12"/>
      <c r="E3" s="12"/>
      <c r="F3" s="12"/>
      <c r="G3" s="12"/>
      <c r="H3" s="12"/>
      <c r="I3" s="12"/>
      <c r="J3" s="13"/>
      <c r="K3" s="14" t="s">
        <v>428</v>
      </c>
    </row>
    <row r="4" spans="1:18" ht="15.75" customHeight="1">
      <c r="A4" s="64" t="str">
        <f>表头信息!D2&amp;表头信息!E2</f>
        <v>产权持有单位：西安曲江楼观旅游农业开发有限公司</v>
      </c>
      <c r="B4" s="15"/>
      <c r="C4" s="15"/>
      <c r="D4" s="15"/>
      <c r="E4" s="12"/>
      <c r="F4" s="12"/>
      <c r="G4" s="15"/>
      <c r="H4" s="15"/>
      <c r="I4" s="15"/>
      <c r="J4" s="15"/>
      <c r="K4" s="16" t="s">
        <v>3</v>
      </c>
    </row>
    <row r="5" spans="1:18" s="8" customFormat="1" ht="15.75" customHeight="1">
      <c r="A5" s="455" t="s">
        <v>5</v>
      </c>
      <c r="B5" s="455" t="s">
        <v>376</v>
      </c>
      <c r="C5" s="455" t="s">
        <v>389</v>
      </c>
      <c r="D5" s="455" t="s">
        <v>429</v>
      </c>
      <c r="E5" s="455" t="s">
        <v>430</v>
      </c>
      <c r="F5" s="455" t="s">
        <v>431</v>
      </c>
      <c r="G5" s="455" t="s">
        <v>238</v>
      </c>
      <c r="H5" s="455" t="s">
        <v>239</v>
      </c>
      <c r="I5" s="455" t="s">
        <v>240</v>
      </c>
      <c r="J5" s="455" t="s">
        <v>241</v>
      </c>
      <c r="K5" s="455" t="s">
        <v>8</v>
      </c>
      <c r="L5" s="184" t="s">
        <v>297</v>
      </c>
      <c r="M5" s="184" t="s">
        <v>311</v>
      </c>
      <c r="N5" s="184" t="s">
        <v>311</v>
      </c>
      <c r="O5" s="184" t="s">
        <v>312</v>
      </c>
      <c r="P5" s="184" t="s">
        <v>400</v>
      </c>
      <c r="Q5" s="184" t="s">
        <v>345</v>
      </c>
      <c r="R5" s="184" t="s">
        <v>432</v>
      </c>
    </row>
    <row r="6" spans="1:18" s="8" customFormat="1" ht="15.75" customHeight="1">
      <c r="A6" s="456"/>
      <c r="B6" s="456"/>
      <c r="C6" s="456"/>
      <c r="D6" s="456"/>
      <c r="E6" s="456" t="s">
        <v>433</v>
      </c>
      <c r="F6" s="456"/>
      <c r="G6" s="456"/>
      <c r="H6" s="456"/>
      <c r="I6" s="456"/>
      <c r="J6" s="456" t="s">
        <v>314</v>
      </c>
      <c r="K6" s="456"/>
      <c r="L6" s="184" t="s">
        <v>434</v>
      </c>
      <c r="M6" s="184" t="s">
        <v>318</v>
      </c>
      <c r="N6" s="184" t="s">
        <v>319</v>
      </c>
      <c r="O6" s="184" t="s">
        <v>320</v>
      </c>
      <c r="P6" s="184" t="s">
        <v>403</v>
      </c>
      <c r="Q6" s="184" t="s">
        <v>348</v>
      </c>
      <c r="R6" s="184" t="s">
        <v>435</v>
      </c>
    </row>
    <row r="7" spans="1:18" s="9" customFormat="1" ht="15.75" customHeight="1">
      <c r="A7" s="17">
        <v>1</v>
      </c>
      <c r="B7" s="18"/>
      <c r="C7" s="75"/>
      <c r="D7" s="103"/>
      <c r="E7" s="212"/>
      <c r="F7" s="212"/>
      <c r="G7" s="20"/>
      <c r="H7" s="20"/>
      <c r="I7" s="39">
        <f>H7-G7</f>
        <v>0</v>
      </c>
      <c r="J7" s="39">
        <f>IF(G7=0,0,I7/ABS(G7))*100</f>
        <v>0</v>
      </c>
      <c r="K7" s="21"/>
    </row>
    <row r="8" spans="1:18" s="9" customFormat="1" ht="15.75" customHeight="1">
      <c r="A8" s="17">
        <v>2</v>
      </c>
      <c r="B8" s="18"/>
      <c r="C8" s="75"/>
      <c r="D8" s="103"/>
      <c r="E8" s="213"/>
      <c r="F8" s="214"/>
      <c r="G8" s="20"/>
      <c r="H8" s="20"/>
      <c r="I8" s="39"/>
      <c r="J8" s="39"/>
      <c r="K8" s="21"/>
    </row>
    <row r="9" spans="1:18" s="9" customFormat="1" ht="15.75" customHeight="1">
      <c r="A9" s="17">
        <v>3</v>
      </c>
      <c r="B9" s="18"/>
      <c r="C9" s="75"/>
      <c r="D9" s="103"/>
      <c r="E9" s="215"/>
      <c r="F9" s="214"/>
      <c r="G9" s="20"/>
      <c r="H9" s="20"/>
      <c r="I9" s="39"/>
      <c r="J9" s="39"/>
      <c r="K9" s="21"/>
    </row>
    <row r="10" spans="1:18" s="9" customFormat="1" ht="15.75" customHeight="1">
      <c r="A10" s="17">
        <v>4</v>
      </c>
      <c r="B10" s="18"/>
      <c r="C10" s="75"/>
      <c r="D10" s="103"/>
      <c r="E10" s="215"/>
      <c r="F10" s="214"/>
      <c r="G10" s="20"/>
      <c r="H10" s="20"/>
      <c r="I10" s="39"/>
      <c r="J10" s="39"/>
      <c r="K10" s="21"/>
    </row>
    <row r="11" spans="1:18" s="9" customFormat="1" ht="15.75" customHeight="1">
      <c r="A11" s="17">
        <v>5</v>
      </c>
      <c r="B11" s="18"/>
      <c r="C11" s="75"/>
      <c r="D11" s="103"/>
      <c r="E11" s="215"/>
      <c r="F11" s="214"/>
      <c r="G11" s="20"/>
      <c r="H11" s="20"/>
      <c r="I11" s="39"/>
      <c r="J11" s="39"/>
      <c r="K11" s="21"/>
    </row>
    <row r="12" spans="1:18" s="9" customFormat="1" ht="15.75" customHeight="1">
      <c r="A12" s="17">
        <v>6</v>
      </c>
      <c r="B12" s="18"/>
      <c r="C12" s="75"/>
      <c r="D12" s="103"/>
      <c r="E12" s="215"/>
      <c r="F12" s="214"/>
      <c r="G12" s="20"/>
      <c r="H12" s="20"/>
      <c r="I12" s="39"/>
      <c r="J12" s="39"/>
      <c r="K12" s="21"/>
    </row>
    <row r="13" spans="1:18" s="9" customFormat="1" ht="15.75" customHeight="1">
      <c r="A13" s="17">
        <v>7</v>
      </c>
      <c r="B13" s="18"/>
      <c r="C13" s="75"/>
      <c r="D13" s="103"/>
      <c r="E13" s="215"/>
      <c r="F13" s="214"/>
      <c r="G13" s="20"/>
      <c r="H13" s="20"/>
      <c r="I13" s="39"/>
      <c r="J13" s="39"/>
      <c r="K13" s="21"/>
    </row>
    <row r="14" spans="1:18" s="9" customFormat="1" ht="15.75" customHeight="1">
      <c r="A14" s="17">
        <v>8</v>
      </c>
      <c r="B14" s="18"/>
      <c r="C14" s="75"/>
      <c r="D14" s="103"/>
      <c r="E14" s="215"/>
      <c r="F14" s="214"/>
      <c r="G14" s="20"/>
      <c r="H14" s="20"/>
      <c r="I14" s="39"/>
      <c r="J14" s="39"/>
      <c r="K14" s="21"/>
    </row>
    <row r="15" spans="1:18" s="9" customFormat="1" ht="15.75" customHeight="1">
      <c r="A15" s="17">
        <v>9</v>
      </c>
      <c r="B15" s="18"/>
      <c r="C15" s="75"/>
      <c r="D15" s="103"/>
      <c r="E15" s="215"/>
      <c r="F15" s="214"/>
      <c r="G15" s="20"/>
      <c r="H15" s="20"/>
      <c r="I15" s="39"/>
      <c r="J15" s="39"/>
      <c r="K15" s="21"/>
    </row>
    <row r="16" spans="1:18" s="9" customFormat="1" ht="15.75" customHeight="1">
      <c r="A16" s="17">
        <v>10</v>
      </c>
      <c r="B16" s="18"/>
      <c r="C16" s="75"/>
      <c r="D16" s="103"/>
      <c r="E16" s="215"/>
      <c r="F16" s="214"/>
      <c r="G16" s="20"/>
      <c r="H16" s="20"/>
      <c r="I16" s="39"/>
      <c r="J16" s="39"/>
      <c r="K16" s="21"/>
    </row>
    <row r="17" spans="1:13" s="9" customFormat="1" ht="15.75" customHeight="1">
      <c r="A17" s="17">
        <v>11</v>
      </c>
      <c r="B17" s="18"/>
      <c r="C17" s="75"/>
      <c r="D17" s="103"/>
      <c r="E17" s="215"/>
      <c r="F17" s="214"/>
      <c r="G17" s="20"/>
      <c r="H17" s="20"/>
      <c r="I17" s="39"/>
      <c r="J17" s="39"/>
      <c r="K17" s="21"/>
    </row>
    <row r="18" spans="1:13" s="9" customFormat="1" ht="15.75" customHeight="1">
      <c r="A18" s="17">
        <v>12</v>
      </c>
      <c r="B18" s="18"/>
      <c r="C18" s="75"/>
      <c r="D18" s="103"/>
      <c r="E18" s="215"/>
      <c r="F18" s="214"/>
      <c r="G18" s="20"/>
      <c r="H18" s="20"/>
      <c r="I18" s="39"/>
      <c r="J18" s="39"/>
      <c r="K18" s="21"/>
    </row>
    <row r="19" spans="1:13" s="9" customFormat="1" ht="15.75" customHeight="1">
      <c r="A19" s="17">
        <v>13</v>
      </c>
      <c r="B19" s="18"/>
      <c r="C19" s="75"/>
      <c r="D19" s="103"/>
      <c r="E19" s="215"/>
      <c r="F19" s="214"/>
      <c r="G19" s="20"/>
      <c r="H19" s="20"/>
      <c r="I19" s="39"/>
      <c r="J19" s="39"/>
      <c r="K19" s="21"/>
    </row>
    <row r="20" spans="1:13" s="9" customFormat="1" ht="15.75" customHeight="1">
      <c r="A20" s="17">
        <v>14</v>
      </c>
      <c r="B20" s="18"/>
      <c r="C20" s="75"/>
      <c r="D20" s="103"/>
      <c r="E20" s="215"/>
      <c r="F20" s="214"/>
      <c r="G20" s="20"/>
      <c r="H20" s="20"/>
      <c r="I20" s="39"/>
      <c r="J20" s="39"/>
      <c r="K20" s="21"/>
    </row>
    <row r="21" spans="1:13" s="9" customFormat="1" ht="15.75" customHeight="1">
      <c r="A21" s="17">
        <v>15</v>
      </c>
      <c r="B21" s="18"/>
      <c r="C21" s="75"/>
      <c r="D21" s="103"/>
      <c r="E21" s="215"/>
      <c r="F21" s="214"/>
      <c r="G21" s="20"/>
      <c r="H21" s="20"/>
      <c r="I21" s="39"/>
      <c r="J21" s="39"/>
      <c r="K21" s="21"/>
    </row>
    <row r="22" spans="1:13" s="9" customFormat="1" ht="15.75" customHeight="1">
      <c r="A22" s="17">
        <v>16</v>
      </c>
      <c r="B22" s="18"/>
      <c r="C22" s="75"/>
      <c r="D22" s="103"/>
      <c r="E22" s="215"/>
      <c r="F22" s="214"/>
      <c r="G22" s="20"/>
      <c r="H22" s="20"/>
      <c r="I22" s="39"/>
      <c r="J22" s="39"/>
      <c r="K22" s="21"/>
    </row>
    <row r="23" spans="1:13" s="9" customFormat="1" ht="15.75" customHeight="1">
      <c r="A23" s="17">
        <v>17</v>
      </c>
      <c r="B23" s="18"/>
      <c r="C23" s="75"/>
      <c r="D23" s="103"/>
      <c r="E23" s="215"/>
      <c r="F23" s="214"/>
      <c r="G23" s="20"/>
      <c r="H23" s="20"/>
      <c r="I23" s="39"/>
      <c r="J23" s="39"/>
      <c r="K23" s="21"/>
    </row>
    <row r="24" spans="1:13" s="9" customFormat="1" ht="15.75" customHeight="1">
      <c r="A24" s="17">
        <v>18</v>
      </c>
      <c r="B24" s="18"/>
      <c r="C24" s="75"/>
      <c r="D24" s="103"/>
      <c r="E24" s="215"/>
      <c r="F24" s="214"/>
      <c r="G24" s="20"/>
      <c r="H24" s="20"/>
      <c r="I24" s="39"/>
      <c r="J24" s="39"/>
      <c r="K24" s="21"/>
    </row>
    <row r="25" spans="1:13" s="9" customFormat="1" ht="15.75" customHeight="1">
      <c r="A25" s="17">
        <v>19</v>
      </c>
      <c r="B25" s="18"/>
      <c r="C25" s="75"/>
      <c r="D25" s="103"/>
      <c r="E25" s="215"/>
      <c r="F25" s="214"/>
      <c r="G25" s="20"/>
      <c r="H25" s="20"/>
      <c r="I25" s="39"/>
      <c r="J25" s="39"/>
      <c r="K25" s="21"/>
    </row>
    <row r="26" spans="1:13" s="9" customFormat="1" ht="15.75" customHeight="1">
      <c r="A26" s="17">
        <v>20</v>
      </c>
      <c r="B26" s="18"/>
      <c r="C26" s="75"/>
      <c r="D26" s="103"/>
      <c r="E26" s="215"/>
      <c r="F26" s="214"/>
      <c r="G26" s="20"/>
      <c r="H26" s="20"/>
      <c r="I26" s="39"/>
      <c r="J26" s="39"/>
      <c r="K26" s="21"/>
    </row>
    <row r="27" spans="1:13" s="9" customFormat="1" ht="15.75" customHeight="1">
      <c r="A27" s="433" t="s">
        <v>384</v>
      </c>
      <c r="B27" s="452"/>
      <c r="C27" s="452"/>
      <c r="D27" s="434"/>
      <c r="E27" s="215"/>
      <c r="F27" s="214"/>
      <c r="G27" s="78">
        <f>SUM(G7:G26)</f>
        <v>0</v>
      </c>
      <c r="H27" s="78">
        <f>SUM(H7:H26)</f>
        <v>0</v>
      </c>
      <c r="I27" s="79">
        <f>IF(SUM(I7:I26)-(H27-G27)&lt;0.001,SUM(I7:I26),"false")</f>
        <v>0</v>
      </c>
      <c r="J27" s="39">
        <f>IF(G27=0,0,I27/ABS(G27))*100</f>
        <v>0</v>
      </c>
      <c r="K27" s="24"/>
    </row>
    <row r="28" spans="1:13" s="10" customFormat="1" ht="15.75" customHeight="1">
      <c r="A28" s="25"/>
      <c r="D28" s="418"/>
      <c r="E28" s="418"/>
      <c r="F28" s="418"/>
      <c r="G28" s="418"/>
      <c r="H28" s="418"/>
      <c r="I28" s="26"/>
      <c r="J28" s="26"/>
      <c r="K28" s="26"/>
      <c r="L28" s="93"/>
      <c r="M28" s="93"/>
    </row>
    <row r="29" spans="1:13" s="10" customFormat="1" ht="15.75" customHeight="1">
      <c r="A29" s="425" t="str">
        <f>表头信息!D8&amp;表头信息!E8</f>
        <v>产权持有单位填表人：谭勃</v>
      </c>
      <c r="B29" s="425"/>
      <c r="C29" s="425"/>
      <c r="D29" s="425"/>
      <c r="E29" s="31"/>
      <c r="F29" s="31"/>
      <c r="G29" s="31"/>
      <c r="H29" s="31"/>
      <c r="I29" s="453" t="str">
        <f>表头信息!D20&amp;表头信息!E23</f>
        <v>评估人员：柳青、殷涛</v>
      </c>
      <c r="J29" s="454"/>
      <c r="K29" s="454"/>
      <c r="L29" s="218"/>
      <c r="M29" s="28"/>
    </row>
    <row r="30" spans="1:13" s="10" customFormat="1" ht="15.75" customHeight="1">
      <c r="A30" s="30" t="str">
        <f>表头信息!D11&amp;表头信息!E11</f>
        <v>填表日期：2022年11月2日</v>
      </c>
      <c r="B30" s="28"/>
      <c r="C30" s="28"/>
      <c r="D30" s="28"/>
      <c r="E30" s="31"/>
      <c r="F30" s="31"/>
      <c r="G30" s="31"/>
      <c r="H30" s="31"/>
      <c r="J30" s="31"/>
      <c r="K30" s="31"/>
      <c r="L30" s="218"/>
      <c r="M30" s="28"/>
    </row>
    <row r="31" spans="1:13" ht="15.75" customHeight="1">
      <c r="D31" s="56"/>
      <c r="E31" s="56"/>
      <c r="F31" s="56"/>
      <c r="G31" s="56"/>
      <c r="H31" s="56"/>
    </row>
    <row r="32" spans="1:13" ht="15.75" customHeight="1">
      <c r="E32" s="216"/>
      <c r="F32" s="217"/>
    </row>
    <row r="33" spans="5:6" ht="15.75" customHeight="1">
      <c r="E33" s="216"/>
      <c r="F33" s="217"/>
    </row>
    <row r="34" spans="5:6" ht="15.75" customHeight="1">
      <c r="E34" s="216"/>
      <c r="F34" s="217"/>
    </row>
    <row r="35" spans="5:6" ht="15.75" customHeight="1">
      <c r="E35" s="216"/>
      <c r="F35" s="217"/>
    </row>
    <row r="36" spans="5:6" ht="15.75" customHeight="1">
      <c r="E36" s="216"/>
      <c r="F36" s="217"/>
    </row>
    <row r="37" spans="5:6" ht="15.75" customHeight="1">
      <c r="E37" s="216"/>
      <c r="F37" s="217"/>
    </row>
    <row r="38" spans="5:6" ht="15.75" customHeight="1">
      <c r="E38" s="216"/>
      <c r="F38" s="217"/>
    </row>
    <row r="39" spans="5:6" ht="15.75" customHeight="1">
      <c r="E39" s="216"/>
      <c r="F39" s="217"/>
    </row>
    <row r="40" spans="5:6" ht="15.75" customHeight="1">
      <c r="E40" s="216"/>
      <c r="F40" s="217"/>
    </row>
    <row r="41" spans="5:6" ht="15.75" customHeight="1">
      <c r="E41" s="216"/>
      <c r="F41" s="217"/>
    </row>
    <row r="42" spans="5:6" ht="15.75" customHeight="1">
      <c r="E42" s="216"/>
      <c r="F42" s="217"/>
    </row>
    <row r="43" spans="5:6" ht="15.75" customHeight="1">
      <c r="E43" s="216"/>
      <c r="F43" s="217"/>
    </row>
  </sheetData>
  <protectedRanges>
    <protectedRange sqref="K7:K26 A7:D26 G7:H26" name="区域1"/>
  </protectedRanges>
  <mergeCells count="17">
    <mergeCell ref="K5:K6"/>
    <mergeCell ref="A1:K1"/>
    <mergeCell ref="A2:K2"/>
    <mergeCell ref="A27:D27"/>
    <mergeCell ref="D28:H28"/>
    <mergeCell ref="A29:D29"/>
    <mergeCell ref="I29:K29"/>
    <mergeCell ref="A5:A6"/>
    <mergeCell ref="B5:B6"/>
    <mergeCell ref="C5:C6"/>
    <mergeCell ref="D5:D6"/>
    <mergeCell ref="E5:E6"/>
    <mergeCell ref="F5:F6"/>
    <mergeCell ref="G5:G6"/>
    <mergeCell ref="H5:H6"/>
    <mergeCell ref="I5:I6"/>
    <mergeCell ref="J5:J6"/>
  </mergeCells>
  <phoneticPr fontId="67" type="noConversion"/>
  <conditionalFormatting sqref="L5:R6">
    <cfRule type="expression" dxfId="25" priority="1" stopIfTrue="1">
      <formula>$O$8=""</formula>
    </cfRule>
  </conditionalFormatting>
  <dataValidations count="1">
    <dataValidation type="list" allowBlank="1" showInputMessage="1" showErrorMessage="1" sqref="Q5:R6 M5:O6" xr:uid="{00000000-0002-0000-1400-000000000000}">
      <formula1>$P$8</formula1>
    </dataValidation>
  </dataValidations>
  <hyperlinks>
    <hyperlink ref="A1:K1" location="'3-8其他应收款汇总'!B8" display="=&quot;应收股利（应收利润）评估&quot;&amp;表头信息!E35" xr:uid="{00000000-0004-0000-14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270" r:id="rId4" name="Check Box 70">
              <controlPr defaultSize="0" autoPict="0" macro="[0]!应收股利_复选框70_Click">
                <anchor moveWithCells="1">
                  <from>
                    <xdr:col>11</xdr:col>
                    <xdr:colOff>114300</xdr:colOff>
                    <xdr:row>0</xdr:row>
                    <xdr:rowOff>104775</xdr:rowOff>
                  </from>
                  <to>
                    <xdr:col>12</xdr:col>
                    <xdr:colOff>676275</xdr:colOff>
                    <xdr:row>1</xdr:row>
                    <xdr:rowOff>142875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B31"/>
  <sheetViews>
    <sheetView view="pageBreakPreview" zoomScale="85" zoomScaleNormal="100" workbookViewId="0">
      <pane xSplit="1" ySplit="6" topLeftCell="B7" activePane="bottomRight" state="frozen"/>
      <selection pane="topRight"/>
      <selection pane="bottomLeft"/>
      <selection pane="bottomRight" activeCell="B20" sqref="B20"/>
    </sheetView>
  </sheetViews>
  <sheetFormatPr defaultColWidth="8.625" defaultRowHeight="15.75" customHeight="1" outlineLevelCol="1"/>
  <cols>
    <col min="1" max="1" width="5.25" style="11" customWidth="1"/>
    <col min="2" max="2" width="20.875" style="11" customWidth="1"/>
    <col min="3" max="4" width="10.375" style="11" customWidth="1"/>
    <col min="5" max="5" width="6" style="11" customWidth="1"/>
    <col min="6" max="6" width="9.25" style="11" customWidth="1"/>
    <col min="7" max="12" width="12.75" style="201" hidden="1" customWidth="1" outlineLevel="1"/>
    <col min="13" max="13" width="7.625" style="11" customWidth="1" collapsed="1"/>
    <col min="14" max="14" width="11.5" style="11" customWidth="1"/>
    <col min="15" max="15" width="11.875" style="147" customWidth="1"/>
    <col min="16" max="16" width="11.875" style="11" customWidth="1"/>
    <col min="17" max="17" width="9.5" style="11" customWidth="1"/>
    <col min="18" max="19" width="8" style="11" customWidth="1"/>
    <col min="20" max="26" width="9" style="11"/>
    <col min="27" max="27" width="9" style="195"/>
    <col min="28" max="28" width="9" style="135"/>
    <col min="29" max="32" width="9" style="11"/>
    <col min="33" max="16384" width="8.625" style="11"/>
  </cols>
  <sheetData>
    <row r="1" spans="1:28" s="7" customFormat="1" ht="30" customHeight="1">
      <c r="A1" s="415" t="str">
        <f>"其他应收款评估"&amp;表头信息!E35</f>
        <v>其他应收款评估明细表</v>
      </c>
      <c r="B1" s="415"/>
      <c r="C1" s="415"/>
      <c r="D1" s="415"/>
      <c r="E1" s="415"/>
      <c r="F1" s="415"/>
      <c r="G1" s="415"/>
      <c r="H1" s="415"/>
      <c r="I1" s="415"/>
      <c r="J1" s="415"/>
      <c r="K1" s="415"/>
      <c r="L1" s="415"/>
      <c r="M1" s="415"/>
      <c r="N1" s="415"/>
      <c r="O1" s="415"/>
      <c r="P1" s="415"/>
      <c r="Q1" s="415"/>
      <c r="R1" s="415"/>
      <c r="S1" s="415"/>
      <c r="AA1" s="196"/>
      <c r="AB1" s="141"/>
    </row>
    <row r="2" spans="1:28" ht="15.75" customHeight="1">
      <c r="A2" s="417" t="str">
        <f>表头信息!D5&amp;表头信息!E5</f>
        <v>评估基准日：2022年10月31日</v>
      </c>
      <c r="B2" s="417"/>
      <c r="C2" s="417"/>
      <c r="D2" s="417"/>
      <c r="E2" s="417"/>
      <c r="F2" s="417"/>
      <c r="G2" s="417"/>
      <c r="H2" s="417"/>
      <c r="I2" s="417"/>
      <c r="J2" s="417"/>
      <c r="K2" s="417"/>
      <c r="L2" s="417"/>
      <c r="M2" s="417"/>
      <c r="N2" s="417"/>
      <c r="O2" s="457"/>
      <c r="P2" s="457"/>
      <c r="Q2" s="457"/>
      <c r="R2" s="457"/>
      <c r="S2" s="457"/>
    </row>
    <row r="3" spans="1:28" ht="15.75" customHeight="1">
      <c r="A3" s="12"/>
      <c r="B3" s="12"/>
      <c r="C3" s="12"/>
      <c r="D3" s="12"/>
      <c r="E3" s="12"/>
      <c r="F3" s="12"/>
      <c r="G3" s="202"/>
      <c r="H3" s="202"/>
      <c r="I3" s="202"/>
      <c r="J3" s="202"/>
      <c r="K3" s="202"/>
      <c r="L3" s="202"/>
      <c r="M3" s="12"/>
      <c r="N3" s="12"/>
      <c r="O3" s="13"/>
      <c r="P3" s="13"/>
      <c r="Q3" s="13"/>
      <c r="R3" s="13"/>
      <c r="S3" s="14" t="s">
        <v>436</v>
      </c>
    </row>
    <row r="4" spans="1:28" ht="15.75" customHeight="1">
      <c r="A4" s="64" t="str">
        <f>表头信息!D2&amp;表头信息!E2</f>
        <v>产权持有单位：西安曲江楼观旅游农业开发有限公司</v>
      </c>
      <c r="B4" s="15"/>
      <c r="C4" s="15"/>
      <c r="D4" s="15"/>
      <c r="E4" s="15"/>
      <c r="F4" s="15"/>
      <c r="G4" s="203"/>
      <c r="H4" s="203"/>
      <c r="I4" s="203"/>
      <c r="J4" s="203"/>
      <c r="K4" s="203"/>
      <c r="L4" s="203"/>
      <c r="M4" s="15"/>
      <c r="N4" s="15"/>
      <c r="O4" s="148"/>
      <c r="P4" s="15"/>
      <c r="Q4" s="15"/>
      <c r="R4" s="15"/>
      <c r="S4" s="16" t="s">
        <v>3</v>
      </c>
    </row>
    <row r="5" spans="1:28" s="8" customFormat="1" ht="15.75" customHeight="1">
      <c r="A5" s="455" t="s">
        <v>5</v>
      </c>
      <c r="B5" s="455" t="s">
        <v>437</v>
      </c>
      <c r="C5" s="455" t="s">
        <v>388</v>
      </c>
      <c r="D5" s="455" t="s">
        <v>389</v>
      </c>
      <c r="E5" s="455" t="s">
        <v>391</v>
      </c>
      <c r="F5" s="455" t="s">
        <v>390</v>
      </c>
      <c r="G5" s="468" t="s">
        <v>394</v>
      </c>
      <c r="H5" s="468" t="s">
        <v>395</v>
      </c>
      <c r="I5" s="468" t="s">
        <v>396</v>
      </c>
      <c r="J5" s="468" t="s">
        <v>397</v>
      </c>
      <c r="K5" s="468" t="s">
        <v>398</v>
      </c>
      <c r="L5" s="468" t="s">
        <v>399</v>
      </c>
      <c r="M5" s="455" t="s">
        <v>392</v>
      </c>
      <c r="N5" s="455" t="s">
        <v>393</v>
      </c>
      <c r="O5" s="455" t="s">
        <v>238</v>
      </c>
      <c r="P5" s="455" t="s">
        <v>239</v>
      </c>
      <c r="Q5" s="455" t="s">
        <v>240</v>
      </c>
      <c r="R5" s="455" t="s">
        <v>241</v>
      </c>
      <c r="S5" s="455" t="s">
        <v>8</v>
      </c>
      <c r="T5" s="149" t="s">
        <v>297</v>
      </c>
      <c r="U5" s="150" t="s">
        <v>311</v>
      </c>
      <c r="V5" s="150" t="s">
        <v>311</v>
      </c>
      <c r="W5" s="150" t="s">
        <v>312</v>
      </c>
      <c r="X5" s="150" t="s">
        <v>400</v>
      </c>
      <c r="Y5" s="150" t="s">
        <v>345</v>
      </c>
      <c r="Z5" s="150" t="s">
        <v>401</v>
      </c>
      <c r="AA5" s="472" t="s">
        <v>381</v>
      </c>
      <c r="AB5" s="474" t="s">
        <v>382</v>
      </c>
    </row>
    <row r="6" spans="1:28" s="8" customFormat="1" ht="15.75" customHeight="1">
      <c r="A6" s="456"/>
      <c r="B6" s="456"/>
      <c r="C6" s="456"/>
      <c r="D6" s="456"/>
      <c r="E6" s="456"/>
      <c r="F6" s="456"/>
      <c r="G6" s="469"/>
      <c r="H6" s="469"/>
      <c r="I6" s="469"/>
      <c r="J6" s="469"/>
      <c r="K6" s="469"/>
      <c r="L6" s="469"/>
      <c r="M6" s="456"/>
      <c r="N6" s="456"/>
      <c r="O6" s="456"/>
      <c r="P6" s="456"/>
      <c r="Q6" s="456"/>
      <c r="R6" s="456"/>
      <c r="S6" s="456"/>
      <c r="T6" s="151" t="s">
        <v>438</v>
      </c>
      <c r="U6" s="152" t="s">
        <v>318</v>
      </c>
      <c r="V6" s="152" t="s">
        <v>319</v>
      </c>
      <c r="W6" s="152" t="s">
        <v>320</v>
      </c>
      <c r="X6" s="152" t="s">
        <v>403</v>
      </c>
      <c r="Y6" s="152" t="s">
        <v>348</v>
      </c>
      <c r="Z6" s="152" t="s">
        <v>348</v>
      </c>
      <c r="AA6" s="473"/>
      <c r="AB6" s="475"/>
    </row>
    <row r="7" spans="1:28" s="9" customFormat="1" ht="15.75" customHeight="1">
      <c r="A7" s="17">
        <v>1</v>
      </c>
      <c r="B7" s="18"/>
      <c r="C7" s="17"/>
      <c r="D7" s="75"/>
      <c r="E7" s="75"/>
      <c r="F7" s="103"/>
      <c r="G7" s="20"/>
      <c r="H7" s="20"/>
      <c r="I7" s="20"/>
      <c r="J7" s="20"/>
      <c r="K7" s="20"/>
      <c r="L7" s="20"/>
      <c r="M7" s="58"/>
      <c r="N7" s="58"/>
      <c r="O7" s="20"/>
      <c r="P7" s="20"/>
      <c r="Q7" s="39">
        <f>P7-O7</f>
        <v>0</v>
      </c>
      <c r="R7" s="39">
        <f>IF(O7=0,0,Q7/ABS(O7))*100</f>
        <v>0</v>
      </c>
      <c r="S7" s="21"/>
      <c r="AA7" s="198"/>
      <c r="AB7" s="143"/>
    </row>
    <row r="8" spans="1:28" s="9" customFormat="1" ht="15.75" customHeight="1">
      <c r="A8" s="17">
        <v>2</v>
      </c>
      <c r="B8" s="18"/>
      <c r="C8" s="17"/>
      <c r="D8" s="75"/>
      <c r="E8" s="75"/>
      <c r="F8" s="103"/>
      <c r="G8" s="20"/>
      <c r="H8" s="20"/>
      <c r="I8" s="20"/>
      <c r="J8" s="20"/>
      <c r="K8" s="20"/>
      <c r="L8" s="20"/>
      <c r="M8" s="58"/>
      <c r="N8" s="58"/>
      <c r="O8" s="20"/>
      <c r="P8" s="20"/>
      <c r="Q8" s="39"/>
      <c r="R8" s="39"/>
      <c r="S8" s="21"/>
      <c r="AA8" s="198"/>
      <c r="AB8" s="143"/>
    </row>
    <row r="9" spans="1:28" s="9" customFormat="1" ht="15.75" customHeight="1">
      <c r="A9" s="17">
        <v>3</v>
      </c>
      <c r="B9" s="18"/>
      <c r="C9" s="17"/>
      <c r="D9" s="75"/>
      <c r="E9" s="75"/>
      <c r="F9" s="103"/>
      <c r="G9" s="20"/>
      <c r="H9" s="20"/>
      <c r="I9" s="20"/>
      <c r="J9" s="20"/>
      <c r="K9" s="20"/>
      <c r="L9" s="20"/>
      <c r="M9" s="58"/>
      <c r="N9" s="58"/>
      <c r="O9" s="20"/>
      <c r="P9" s="20"/>
      <c r="Q9" s="39"/>
      <c r="R9" s="39"/>
      <c r="S9" s="21"/>
      <c r="AA9" s="198"/>
      <c r="AB9" s="143"/>
    </row>
    <row r="10" spans="1:28" s="9" customFormat="1" ht="15.75" customHeight="1">
      <c r="A10" s="17">
        <v>4</v>
      </c>
      <c r="B10" s="18"/>
      <c r="C10" s="17"/>
      <c r="D10" s="75"/>
      <c r="E10" s="75"/>
      <c r="F10" s="103"/>
      <c r="G10" s="20"/>
      <c r="H10" s="20"/>
      <c r="I10" s="20"/>
      <c r="J10" s="20"/>
      <c r="K10" s="20"/>
      <c r="L10" s="20"/>
      <c r="M10" s="58"/>
      <c r="N10" s="58"/>
      <c r="O10" s="20"/>
      <c r="P10" s="20"/>
      <c r="Q10" s="39"/>
      <c r="R10" s="39"/>
      <c r="S10" s="21"/>
      <c r="AA10" s="198"/>
      <c r="AB10" s="143"/>
    </row>
    <row r="11" spans="1:28" s="9" customFormat="1" ht="15.75" customHeight="1">
      <c r="A11" s="17">
        <v>5</v>
      </c>
      <c r="B11" s="18"/>
      <c r="C11" s="17"/>
      <c r="D11" s="75"/>
      <c r="E11" s="75"/>
      <c r="F11" s="103"/>
      <c r="G11" s="20"/>
      <c r="H11" s="20"/>
      <c r="I11" s="20"/>
      <c r="J11" s="20"/>
      <c r="K11" s="20"/>
      <c r="L11" s="20"/>
      <c r="M11" s="58"/>
      <c r="N11" s="58"/>
      <c r="O11" s="20"/>
      <c r="P11" s="20"/>
      <c r="Q11" s="39"/>
      <c r="R11" s="39"/>
      <c r="S11" s="21"/>
      <c r="AA11" s="198"/>
      <c r="AB11" s="143"/>
    </row>
    <row r="12" spans="1:28" s="9" customFormat="1" ht="15.75" customHeight="1">
      <c r="A12" s="17">
        <v>6</v>
      </c>
      <c r="B12" s="18"/>
      <c r="C12" s="17"/>
      <c r="D12" s="75"/>
      <c r="E12" s="75"/>
      <c r="F12" s="103"/>
      <c r="G12" s="20"/>
      <c r="H12" s="20"/>
      <c r="I12" s="20"/>
      <c r="J12" s="20"/>
      <c r="K12" s="20"/>
      <c r="L12" s="20"/>
      <c r="M12" s="58"/>
      <c r="N12" s="58"/>
      <c r="O12" s="20"/>
      <c r="P12" s="20"/>
      <c r="Q12" s="39"/>
      <c r="R12" s="39"/>
      <c r="S12" s="21"/>
      <c r="AA12" s="198"/>
      <c r="AB12" s="143"/>
    </row>
    <row r="13" spans="1:28" s="9" customFormat="1" ht="15.75" customHeight="1">
      <c r="A13" s="17">
        <v>7</v>
      </c>
      <c r="B13" s="18"/>
      <c r="C13" s="17"/>
      <c r="D13" s="75"/>
      <c r="E13" s="75"/>
      <c r="F13" s="103"/>
      <c r="G13" s="20"/>
      <c r="H13" s="20"/>
      <c r="I13" s="20"/>
      <c r="J13" s="20"/>
      <c r="K13" s="20"/>
      <c r="L13" s="20"/>
      <c r="M13" s="58"/>
      <c r="N13" s="58"/>
      <c r="O13" s="20"/>
      <c r="P13" s="20"/>
      <c r="Q13" s="39"/>
      <c r="R13" s="39"/>
      <c r="S13" s="21"/>
      <c r="AA13" s="198"/>
      <c r="AB13" s="143"/>
    </row>
    <row r="14" spans="1:28" s="9" customFormat="1" ht="15.75" customHeight="1">
      <c r="A14" s="17">
        <v>8</v>
      </c>
      <c r="B14" s="18"/>
      <c r="C14" s="17"/>
      <c r="D14" s="75"/>
      <c r="E14" s="75"/>
      <c r="F14" s="103"/>
      <c r="G14" s="20"/>
      <c r="H14" s="20"/>
      <c r="I14" s="20"/>
      <c r="J14" s="20"/>
      <c r="K14" s="20"/>
      <c r="L14" s="20"/>
      <c r="M14" s="58"/>
      <c r="N14" s="58"/>
      <c r="O14" s="20"/>
      <c r="P14" s="20"/>
      <c r="Q14" s="39"/>
      <c r="R14" s="39"/>
      <c r="S14" s="21"/>
      <c r="AA14" s="198"/>
      <c r="AB14" s="143"/>
    </row>
    <row r="15" spans="1:28" s="9" customFormat="1" ht="15.75" customHeight="1">
      <c r="A15" s="17">
        <v>9</v>
      </c>
      <c r="B15" s="18"/>
      <c r="C15" s="17"/>
      <c r="D15" s="75"/>
      <c r="E15" s="75"/>
      <c r="F15" s="103"/>
      <c r="G15" s="20"/>
      <c r="H15" s="20"/>
      <c r="I15" s="20"/>
      <c r="J15" s="20"/>
      <c r="K15" s="20"/>
      <c r="L15" s="20"/>
      <c r="M15" s="58"/>
      <c r="N15" s="58"/>
      <c r="O15" s="20"/>
      <c r="P15" s="20"/>
      <c r="Q15" s="39"/>
      <c r="R15" s="39"/>
      <c r="S15" s="21"/>
      <c r="AA15" s="198"/>
      <c r="AB15" s="143"/>
    </row>
    <row r="16" spans="1:28" s="9" customFormat="1" ht="15.75" customHeight="1">
      <c r="A16" s="17">
        <v>10</v>
      </c>
      <c r="B16" s="69"/>
      <c r="C16" s="70"/>
      <c r="D16" s="75"/>
      <c r="E16" s="75"/>
      <c r="F16" s="103"/>
      <c r="G16" s="20"/>
      <c r="H16" s="20"/>
      <c r="I16" s="20"/>
      <c r="J16" s="20"/>
      <c r="K16" s="20"/>
      <c r="L16" s="20"/>
      <c r="M16" s="58"/>
      <c r="N16" s="58"/>
      <c r="O16" s="20"/>
      <c r="P16" s="20"/>
      <c r="Q16" s="39"/>
      <c r="R16" s="39"/>
      <c r="S16" s="21"/>
      <c r="AA16" s="198"/>
      <c r="AB16" s="143"/>
    </row>
    <row r="17" spans="1:28" s="9" customFormat="1" ht="15.75" customHeight="1">
      <c r="A17" s="17">
        <v>11</v>
      </c>
      <c r="B17" s="69"/>
      <c r="C17" s="70"/>
      <c r="D17" s="75"/>
      <c r="E17" s="75"/>
      <c r="F17" s="103"/>
      <c r="G17" s="20"/>
      <c r="H17" s="20"/>
      <c r="I17" s="20"/>
      <c r="J17" s="20"/>
      <c r="K17" s="20"/>
      <c r="L17" s="20"/>
      <c r="M17" s="58"/>
      <c r="N17" s="58"/>
      <c r="O17" s="20"/>
      <c r="P17" s="20"/>
      <c r="Q17" s="39"/>
      <c r="R17" s="39"/>
      <c r="S17" s="21"/>
      <c r="AA17" s="198"/>
      <c r="AB17" s="143"/>
    </row>
    <row r="18" spans="1:28" s="9" customFormat="1" ht="15.75" customHeight="1">
      <c r="A18" s="17">
        <v>12</v>
      </c>
      <c r="B18" s="69"/>
      <c r="C18" s="70"/>
      <c r="D18" s="75"/>
      <c r="E18" s="75"/>
      <c r="F18" s="103"/>
      <c r="G18" s="20"/>
      <c r="H18" s="20"/>
      <c r="I18" s="20"/>
      <c r="J18" s="20"/>
      <c r="K18" s="20"/>
      <c r="L18" s="20"/>
      <c r="M18" s="58"/>
      <c r="N18" s="58"/>
      <c r="O18" s="20"/>
      <c r="P18" s="20"/>
      <c r="Q18" s="39"/>
      <c r="R18" s="39"/>
      <c r="S18" s="21"/>
      <c r="AA18" s="198"/>
      <c r="AB18" s="143"/>
    </row>
    <row r="19" spans="1:28" s="9" customFormat="1" ht="15.75" customHeight="1">
      <c r="A19" s="17">
        <v>13</v>
      </c>
      <c r="B19" s="69"/>
      <c r="C19" s="70"/>
      <c r="D19" s="75"/>
      <c r="E19" s="75"/>
      <c r="F19" s="103"/>
      <c r="G19" s="20"/>
      <c r="H19" s="20"/>
      <c r="I19" s="20"/>
      <c r="J19" s="20"/>
      <c r="K19" s="20"/>
      <c r="L19" s="20"/>
      <c r="M19" s="58"/>
      <c r="N19" s="58"/>
      <c r="O19" s="20"/>
      <c r="P19" s="20"/>
      <c r="Q19" s="39"/>
      <c r="R19" s="39"/>
      <c r="S19" s="21"/>
      <c r="AA19" s="198"/>
      <c r="AB19" s="143"/>
    </row>
    <row r="20" spans="1:28" s="9" customFormat="1" ht="15.75" customHeight="1">
      <c r="A20" s="17">
        <v>14</v>
      </c>
      <c r="B20" s="69"/>
      <c r="C20" s="70"/>
      <c r="D20" s="75"/>
      <c r="E20" s="75"/>
      <c r="F20" s="103"/>
      <c r="G20" s="20"/>
      <c r="H20" s="20"/>
      <c r="I20" s="20"/>
      <c r="J20" s="20"/>
      <c r="K20" s="20"/>
      <c r="L20" s="20"/>
      <c r="M20" s="58"/>
      <c r="N20" s="58"/>
      <c r="O20" s="20"/>
      <c r="P20" s="20"/>
      <c r="Q20" s="39"/>
      <c r="R20" s="39"/>
      <c r="S20" s="21"/>
      <c r="AA20" s="198"/>
      <c r="AB20" s="143"/>
    </row>
    <row r="21" spans="1:28" s="9" customFormat="1" ht="15.75" customHeight="1">
      <c r="A21" s="17">
        <v>15</v>
      </c>
      <c r="B21" s="18"/>
      <c r="C21" s="17"/>
      <c r="D21" s="75"/>
      <c r="E21" s="75"/>
      <c r="F21" s="103"/>
      <c r="G21" s="20"/>
      <c r="H21" s="20"/>
      <c r="I21" s="20"/>
      <c r="J21" s="20"/>
      <c r="K21" s="20"/>
      <c r="L21" s="20"/>
      <c r="M21" s="58"/>
      <c r="N21" s="58"/>
      <c r="O21" s="20"/>
      <c r="P21" s="20"/>
      <c r="Q21" s="39"/>
      <c r="R21" s="39"/>
      <c r="S21" s="21"/>
      <c r="AA21" s="198"/>
      <c r="AB21" s="143"/>
    </row>
    <row r="22" spans="1:28" s="9" customFormat="1" ht="15.75" customHeight="1">
      <c r="A22" s="17">
        <v>16</v>
      </c>
      <c r="B22" s="18"/>
      <c r="C22" s="17"/>
      <c r="D22" s="75"/>
      <c r="E22" s="75"/>
      <c r="F22" s="103"/>
      <c r="G22" s="20"/>
      <c r="H22" s="20"/>
      <c r="I22" s="20"/>
      <c r="J22" s="20"/>
      <c r="K22" s="20"/>
      <c r="L22" s="20"/>
      <c r="M22" s="58"/>
      <c r="N22" s="58"/>
      <c r="O22" s="20"/>
      <c r="P22" s="20"/>
      <c r="Q22" s="39"/>
      <c r="R22" s="39"/>
      <c r="S22" s="21"/>
      <c r="AA22" s="198"/>
      <c r="AB22" s="143"/>
    </row>
    <row r="23" spans="1:28" s="9" customFormat="1" ht="15.75" customHeight="1">
      <c r="A23" s="17">
        <v>17</v>
      </c>
      <c r="B23" s="18"/>
      <c r="C23" s="17"/>
      <c r="D23" s="75"/>
      <c r="E23" s="75"/>
      <c r="F23" s="103"/>
      <c r="G23" s="20"/>
      <c r="H23" s="20"/>
      <c r="I23" s="20"/>
      <c r="J23" s="20"/>
      <c r="K23" s="20"/>
      <c r="L23" s="20"/>
      <c r="M23" s="58"/>
      <c r="N23" s="58"/>
      <c r="O23" s="20"/>
      <c r="P23" s="20"/>
      <c r="Q23" s="39"/>
      <c r="R23" s="39"/>
      <c r="S23" s="21"/>
      <c r="AA23" s="198"/>
      <c r="AB23" s="143"/>
    </row>
    <row r="24" spans="1:28" s="9" customFormat="1" ht="15.75" customHeight="1">
      <c r="A24" s="433" t="s">
        <v>384</v>
      </c>
      <c r="B24" s="452"/>
      <c r="C24" s="452"/>
      <c r="D24" s="452"/>
      <c r="E24" s="452"/>
      <c r="F24" s="452"/>
      <c r="G24" s="452"/>
      <c r="H24" s="452"/>
      <c r="I24" s="452"/>
      <c r="J24" s="452"/>
      <c r="K24" s="452"/>
      <c r="L24" s="452"/>
      <c r="M24" s="22"/>
      <c r="N24" s="22"/>
      <c r="O24" s="48">
        <f>SUM(O7:O23)</f>
        <v>0</v>
      </c>
      <c r="P24" s="48">
        <f>SUM(P7:P23)</f>
        <v>0</v>
      </c>
      <c r="Q24" s="39">
        <f>IF(SUM(Q4:Q23)-(P24-O24)&lt;0.001,SUM(Q4:Q23),"false")</f>
        <v>0</v>
      </c>
      <c r="R24" s="39">
        <f>IF(O24=0,0,Q24/ABS(O24))*100</f>
        <v>0</v>
      </c>
      <c r="S24" s="24"/>
      <c r="AA24" s="198"/>
      <c r="AB24" s="143"/>
    </row>
    <row r="25" spans="1:28" s="9" customFormat="1" ht="15.75" customHeight="1">
      <c r="A25" s="433" t="s">
        <v>439</v>
      </c>
      <c r="B25" s="452"/>
      <c r="C25" s="452"/>
      <c r="D25" s="452"/>
      <c r="E25" s="452"/>
      <c r="F25" s="452"/>
      <c r="G25" s="452"/>
      <c r="H25" s="452"/>
      <c r="I25" s="452"/>
      <c r="J25" s="452"/>
      <c r="K25" s="452"/>
      <c r="L25" s="452"/>
      <c r="M25" s="22"/>
      <c r="N25" s="22"/>
      <c r="O25" s="207"/>
      <c r="P25" s="72"/>
      <c r="Q25" s="39">
        <f>P25-O25</f>
        <v>0</v>
      </c>
      <c r="R25" s="39">
        <f>IF(O25=0,0,Q25/ABS(O25))*100</f>
        <v>0</v>
      </c>
      <c r="S25" s="24"/>
      <c r="T25" s="200" t="s">
        <v>440</v>
      </c>
      <c r="AA25" s="198"/>
      <c r="AB25" s="209">
        <f>SUM(AB7:AB24)</f>
        <v>0</v>
      </c>
    </row>
    <row r="26" spans="1:28" s="9" customFormat="1" ht="15.75" customHeight="1">
      <c r="A26" s="433" t="s">
        <v>291</v>
      </c>
      <c r="B26" s="452"/>
      <c r="C26" s="452"/>
      <c r="D26" s="452"/>
      <c r="E26" s="452"/>
      <c r="F26" s="452"/>
      <c r="G26" s="452"/>
      <c r="H26" s="452"/>
      <c r="I26" s="452"/>
      <c r="J26" s="452"/>
      <c r="K26" s="452"/>
      <c r="L26" s="452"/>
      <c r="M26" s="22"/>
      <c r="N26" s="22"/>
      <c r="O26" s="208">
        <f>O24-O25</f>
        <v>0</v>
      </c>
      <c r="P26" s="208">
        <f>P24-P25</f>
        <v>0</v>
      </c>
      <c r="Q26" s="208">
        <f>Q24-Q25</f>
        <v>0</v>
      </c>
      <c r="R26" s="39">
        <f>IF(O26=0,0,Q26/ABS(O26))*100</f>
        <v>0</v>
      </c>
      <c r="S26" s="24"/>
      <c r="AA26" s="198"/>
      <c r="AB26" s="143"/>
    </row>
    <row r="27" spans="1:28" s="10" customFormat="1" ht="15.75" customHeight="1">
      <c r="A27" s="25"/>
      <c r="D27" s="418"/>
      <c r="E27" s="418"/>
      <c r="F27" s="418"/>
      <c r="G27" s="418"/>
      <c r="H27" s="418"/>
      <c r="I27" s="418"/>
      <c r="J27" s="418"/>
      <c r="K27" s="418"/>
      <c r="L27" s="418"/>
      <c r="M27" s="418"/>
      <c r="N27" s="418"/>
      <c r="O27" s="418"/>
      <c r="P27" s="26"/>
      <c r="Q27" s="26"/>
      <c r="R27" s="26"/>
      <c r="S27" s="26"/>
      <c r="AA27" s="164"/>
      <c r="AB27" s="144"/>
    </row>
    <row r="28" spans="1:28" s="10" customFormat="1" ht="15.75" customHeight="1">
      <c r="A28" s="425" t="str">
        <f>表头信息!D8&amp;表头信息!E8</f>
        <v>产权持有单位填表人：谭勃</v>
      </c>
      <c r="B28" s="425"/>
      <c r="C28" s="425"/>
      <c r="D28" s="425"/>
      <c r="E28" s="425"/>
      <c r="F28" s="425"/>
      <c r="G28" s="425"/>
      <c r="H28" s="425"/>
      <c r="I28" s="425"/>
      <c r="J28" s="425"/>
      <c r="K28" s="425"/>
      <c r="L28" s="425"/>
      <c r="M28" s="27"/>
      <c r="N28" s="27"/>
      <c r="O28" s="31"/>
      <c r="Q28" s="453" t="str">
        <f>表头信息!D20&amp;表头信息!E23</f>
        <v>评估人员：柳青、殷涛</v>
      </c>
      <c r="R28" s="454"/>
      <c r="S28" s="454"/>
      <c r="AA28" s="164"/>
      <c r="AB28" s="144"/>
    </row>
    <row r="29" spans="1:28" s="10" customFormat="1" ht="15.75" customHeight="1">
      <c r="A29" s="30" t="str">
        <f>表头信息!D11&amp;表头信息!E11</f>
        <v>填表日期：2022年11月2日</v>
      </c>
      <c r="B29" s="28"/>
      <c r="C29" s="28"/>
      <c r="D29" s="28"/>
      <c r="E29" s="28"/>
      <c r="F29" s="28"/>
      <c r="G29" s="204"/>
      <c r="H29" s="204"/>
      <c r="I29" s="204"/>
      <c r="J29" s="204"/>
      <c r="K29" s="204"/>
      <c r="L29" s="204"/>
      <c r="M29" s="31"/>
      <c r="N29" s="31"/>
      <c r="O29" s="31"/>
      <c r="Q29" s="31"/>
      <c r="R29" s="31"/>
      <c r="S29" s="31"/>
      <c r="AA29" s="164"/>
      <c r="AB29" s="144"/>
    </row>
    <row r="30" spans="1:28" ht="15.75" customHeight="1">
      <c r="B30" s="205"/>
      <c r="D30" s="56"/>
      <c r="E30" s="28"/>
      <c r="F30" s="31"/>
      <c r="G30" s="204"/>
      <c r="H30" s="204"/>
      <c r="I30" s="204"/>
      <c r="J30" s="204"/>
      <c r="K30" s="204"/>
      <c r="L30" s="204"/>
      <c r="M30" s="56"/>
      <c r="N30" s="56"/>
      <c r="O30" s="171"/>
    </row>
    <row r="31" spans="1:28" ht="15.75" customHeight="1">
      <c r="E31" s="56"/>
      <c r="F31" s="56"/>
      <c r="G31" s="206"/>
      <c r="H31" s="206"/>
      <c r="I31" s="206"/>
      <c r="J31" s="206"/>
      <c r="K31" s="206"/>
      <c r="L31" s="206"/>
    </row>
  </sheetData>
  <protectedRanges>
    <protectedRange sqref="O25:P25 S7:S23 A7:D23 M7:O23" name="区域1"/>
    <protectedRange sqref="P7:P23" name="区域1_1"/>
    <protectedRange sqref="E7:F24" name="区域1_2"/>
    <protectedRange sqref="G26:L26 G7:L24" name="区域1_2_1"/>
  </protectedRanges>
  <mergeCells count="29">
    <mergeCell ref="AA5:AA6"/>
    <mergeCell ref="AB5:AB6"/>
    <mergeCell ref="D27:O27"/>
    <mergeCell ref="A28:L28"/>
    <mergeCell ref="Q28:S28"/>
    <mergeCell ref="A5:A6"/>
    <mergeCell ref="B5:B6"/>
    <mergeCell ref="C5:C6"/>
    <mergeCell ref="D5:D6"/>
    <mergeCell ref="E5:E6"/>
    <mergeCell ref="F5:F6"/>
    <mergeCell ref="G5:G6"/>
    <mergeCell ref="H5:H6"/>
    <mergeCell ref="I5:I6"/>
    <mergeCell ref="J5:J6"/>
    <mergeCell ref="K5:K6"/>
    <mergeCell ref="L5:L6"/>
    <mergeCell ref="M5:M6"/>
    <mergeCell ref="A1:S1"/>
    <mergeCell ref="A2:S2"/>
    <mergeCell ref="A24:L24"/>
    <mergeCell ref="A25:L25"/>
    <mergeCell ref="A26:L26"/>
    <mergeCell ref="N5:N6"/>
    <mergeCell ref="O5:O6"/>
    <mergeCell ref="P5:P6"/>
    <mergeCell ref="Q5:Q6"/>
    <mergeCell ref="R5:R6"/>
    <mergeCell ref="S5:S6"/>
  </mergeCells>
  <phoneticPr fontId="67" type="noConversion"/>
  <hyperlinks>
    <hyperlink ref="A1:S1" location="'3-8其他应收款汇总'!B9" display="=&quot;其他应收款评估&quot;&amp;表头信息!E35" xr:uid="{00000000-0004-0000-1500-000000000000}"/>
    <hyperlink ref="E1:L1" location="'3-流动资产汇总'!B11" display="'3-流动资产汇总'!B11" xr:uid="{00000000-0004-0000-1500-000001000000}"/>
    <hyperlink ref="G1:L1" location="'3-流动资产汇总'!B10" display="'3-流动资产汇总'!B10" xr:uid="{00000000-0004-0000-1500-000002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94" r:id="rId4" name="Check Box 70">
              <controlPr defaultSize="0" autoPict="0" macro="[0]!其他应收款_复选框70_Click">
                <anchor moveWithCells="1">
                  <from>
                    <xdr:col>19</xdr:col>
                    <xdr:colOff>142875</xdr:colOff>
                    <xdr:row>0</xdr:row>
                    <xdr:rowOff>152400</xdr:rowOff>
                  </from>
                  <to>
                    <xdr:col>21</xdr:col>
                    <xdr:colOff>19050</xdr:colOff>
                    <xdr:row>1</xdr:row>
                    <xdr:rowOff>104775</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FF0000"/>
  </sheetPr>
  <dimension ref="A1:G31"/>
  <sheetViews>
    <sheetView workbookViewId="0">
      <pane xSplit="2" ySplit="6" topLeftCell="C7" activePane="bottomRight" state="frozen"/>
      <selection pane="topRight"/>
      <selection pane="bottomLeft"/>
      <selection pane="bottomRight" activeCell="C11" sqref="C1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441</v>
      </c>
      <c r="B1" s="415"/>
      <c r="C1" s="415"/>
      <c r="D1" s="415"/>
      <c r="E1" s="415"/>
      <c r="F1" s="415"/>
      <c r="G1" s="42"/>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442</v>
      </c>
    </row>
    <row r="4" spans="1:7" ht="15.75" customHeight="1">
      <c r="A4" s="458" t="str">
        <f>表头信息!D2&amp;表头信息!E2</f>
        <v>产权持有单位：西安曲江楼观旅游农业开发有限公司</v>
      </c>
      <c r="B4" s="458"/>
      <c r="C4" s="15"/>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t="s">
        <v>314</v>
      </c>
    </row>
    <row r="7" spans="1:7" s="9" customFormat="1" ht="15.75" customHeight="1">
      <c r="A7" s="45" t="s">
        <v>443</v>
      </c>
      <c r="B7" s="46" t="s">
        <v>444</v>
      </c>
      <c r="C7" s="47">
        <f>'3-9-1材料采购（在途物资）'!H27</f>
        <v>0</v>
      </c>
      <c r="D7" s="48">
        <f>'3-9-1材料采购（在途物资）'!K27</f>
        <v>0</v>
      </c>
      <c r="E7" s="39">
        <f t="shared" ref="E7:E15" si="0">D7-C7</f>
        <v>0</v>
      </c>
      <c r="F7" s="39">
        <f>IF(C7=0,0,E7/ABS(C7))*100</f>
        <v>0</v>
      </c>
    </row>
    <row r="8" spans="1:7" s="9" customFormat="1" ht="15.75" customHeight="1">
      <c r="A8" s="45" t="s">
        <v>445</v>
      </c>
      <c r="B8" s="49" t="s">
        <v>446</v>
      </c>
      <c r="C8" s="47">
        <f>'3-9-2原材料'!I29</f>
        <v>0</v>
      </c>
      <c r="D8" s="48">
        <f>'3-9-2原材料'!L29</f>
        <v>0</v>
      </c>
      <c r="E8" s="39">
        <f t="shared" si="0"/>
        <v>0</v>
      </c>
      <c r="F8" s="39">
        <f t="shared" ref="F8:F27" si="1">IF(C8=0,0,E8/ABS(C8))*100</f>
        <v>0</v>
      </c>
    </row>
    <row r="9" spans="1:7" s="9" customFormat="1" ht="15.75" customHeight="1">
      <c r="A9" s="45" t="s">
        <v>447</v>
      </c>
      <c r="B9" s="49" t="s">
        <v>448</v>
      </c>
      <c r="C9" s="47">
        <f>'3-9-3在库周转材料'!H27</f>
        <v>0</v>
      </c>
      <c r="D9" s="48">
        <f>'3-9-3在库周转材料'!K27</f>
        <v>0</v>
      </c>
      <c r="E9" s="39">
        <f t="shared" si="0"/>
        <v>0</v>
      </c>
      <c r="F9" s="39">
        <f t="shared" si="1"/>
        <v>0</v>
      </c>
    </row>
    <row r="10" spans="1:7" s="9" customFormat="1" ht="15.75" customHeight="1">
      <c r="A10" s="45" t="s">
        <v>449</v>
      </c>
      <c r="B10" s="49" t="s">
        <v>450</v>
      </c>
      <c r="C10" s="47">
        <f>'3-9-4委托加工物资'!H27</f>
        <v>0</v>
      </c>
      <c r="D10" s="48">
        <f>'3-9-4委托加工物资'!K27</f>
        <v>0</v>
      </c>
      <c r="E10" s="39">
        <f t="shared" si="0"/>
        <v>0</v>
      </c>
      <c r="F10" s="39">
        <f t="shared" si="1"/>
        <v>0</v>
      </c>
    </row>
    <row r="11" spans="1:7" s="9" customFormat="1" ht="15.75" customHeight="1">
      <c r="A11" s="45" t="s">
        <v>451</v>
      </c>
      <c r="B11" s="49" t="s">
        <v>452</v>
      </c>
      <c r="C11" s="47">
        <f>'3-9-5产成品（库存商品）'!H29</f>
        <v>0</v>
      </c>
      <c r="D11" s="48">
        <f>'3-9-5产成品（库存商品）'!K29</f>
        <v>0</v>
      </c>
      <c r="E11" s="39">
        <f t="shared" si="0"/>
        <v>0</v>
      </c>
      <c r="F11" s="39">
        <f t="shared" si="1"/>
        <v>0</v>
      </c>
    </row>
    <row r="12" spans="1:7" s="9" customFormat="1" ht="15.75" customHeight="1">
      <c r="A12" s="45" t="s">
        <v>453</v>
      </c>
      <c r="B12" s="49" t="s">
        <v>454</v>
      </c>
      <c r="C12" s="47">
        <f>'3-9-6在产品（合同履约成本）'!H27</f>
        <v>0</v>
      </c>
      <c r="D12" s="48">
        <f>'3-9-6在产品（合同履约成本）'!I27</f>
        <v>0</v>
      </c>
      <c r="E12" s="39">
        <f t="shared" si="0"/>
        <v>0</v>
      </c>
      <c r="F12" s="39">
        <f t="shared" si="1"/>
        <v>0</v>
      </c>
    </row>
    <row r="13" spans="1:7" s="9" customFormat="1" ht="15.75" customHeight="1">
      <c r="A13" s="45" t="s">
        <v>455</v>
      </c>
      <c r="B13" s="49" t="s">
        <v>456</v>
      </c>
      <c r="C13" s="47">
        <f>'3-9-7发出商品'!I27</f>
        <v>0</v>
      </c>
      <c r="D13" s="48">
        <f>'3-9-7发出商品'!L27</f>
        <v>0</v>
      </c>
      <c r="E13" s="39">
        <f t="shared" si="0"/>
        <v>0</v>
      </c>
      <c r="F13" s="39">
        <f t="shared" si="1"/>
        <v>0</v>
      </c>
    </row>
    <row r="14" spans="1:7" s="41" customFormat="1" ht="15.75" customHeight="1">
      <c r="A14" s="45" t="s">
        <v>457</v>
      </c>
      <c r="B14" s="49" t="s">
        <v>458</v>
      </c>
      <c r="C14" s="47">
        <f>'3-9-8在用周转材料'!I27</f>
        <v>0</v>
      </c>
      <c r="D14" s="48">
        <f>'3-9-8在用周转材料'!M27</f>
        <v>0</v>
      </c>
      <c r="E14" s="39">
        <f t="shared" si="0"/>
        <v>0</v>
      </c>
      <c r="F14" s="39">
        <f t="shared" si="1"/>
        <v>0</v>
      </c>
    </row>
    <row r="15" spans="1:7" s="9" customFormat="1" ht="15.75" customHeight="1">
      <c r="A15" s="45" t="s">
        <v>459</v>
      </c>
      <c r="B15" s="49" t="s">
        <v>460</v>
      </c>
      <c r="C15" s="47">
        <f>'3-9-9低值易耗品'!I27</f>
        <v>0</v>
      </c>
      <c r="D15" s="48">
        <f>'3-9-9低值易耗品'!M27</f>
        <v>0</v>
      </c>
      <c r="E15" s="39">
        <f t="shared" si="0"/>
        <v>0</v>
      </c>
      <c r="F15" s="39">
        <f t="shared" si="1"/>
        <v>0</v>
      </c>
    </row>
    <row r="16" spans="1:7" s="9" customFormat="1" ht="15.75" customHeight="1">
      <c r="A16" s="45"/>
      <c r="B16" s="50"/>
      <c r="C16" s="47"/>
      <c r="D16" s="48"/>
      <c r="E16" s="39"/>
      <c r="F16" s="39"/>
    </row>
    <row r="17" spans="1:6" s="9" customFormat="1" ht="15.75" customHeight="1">
      <c r="A17" s="45"/>
      <c r="B17" s="50"/>
      <c r="C17" s="47"/>
      <c r="D17" s="48"/>
      <c r="E17" s="39"/>
      <c r="F17" s="39"/>
    </row>
    <row r="18" spans="1:6" s="9" customFormat="1" ht="15.75" customHeight="1">
      <c r="A18" s="45"/>
      <c r="B18" s="50"/>
      <c r="C18" s="47"/>
      <c r="D18" s="48"/>
      <c r="E18" s="39"/>
      <c r="F18" s="39"/>
    </row>
    <row r="19" spans="1:6" s="9" customFormat="1" ht="15.75" customHeight="1">
      <c r="A19" s="51"/>
      <c r="B19" s="50"/>
      <c r="C19" s="47"/>
      <c r="D19" s="48"/>
      <c r="E19" s="39"/>
      <c r="F19" s="39"/>
    </row>
    <row r="20" spans="1:6" s="9" customFormat="1" ht="15.75" customHeight="1">
      <c r="A20" s="51"/>
      <c r="B20" s="50"/>
      <c r="C20" s="47"/>
      <c r="D20" s="48"/>
      <c r="E20" s="39"/>
      <c r="F20" s="39"/>
    </row>
    <row r="21" spans="1:6" s="9" customFormat="1" ht="15.75" customHeight="1">
      <c r="A21" s="51"/>
      <c r="B21" s="50"/>
      <c r="C21" s="47"/>
      <c r="D21" s="48"/>
      <c r="E21" s="39"/>
      <c r="F21" s="39"/>
    </row>
    <row r="22" spans="1:6" s="9" customFormat="1" ht="15.75" customHeight="1">
      <c r="A22" s="51"/>
      <c r="B22" s="50"/>
      <c r="C22" s="47"/>
      <c r="D22" s="48"/>
      <c r="E22" s="39"/>
      <c r="F22" s="39"/>
    </row>
    <row r="23" spans="1:6" s="9" customFormat="1" ht="15.75" customHeight="1">
      <c r="A23" s="51"/>
      <c r="B23" s="50"/>
      <c r="C23" s="47"/>
      <c r="D23" s="48"/>
      <c r="E23" s="39"/>
      <c r="F23" s="39"/>
    </row>
    <row r="24" spans="1:6" s="9" customFormat="1" ht="15.75" customHeight="1">
      <c r="A24" s="51"/>
      <c r="B24" s="50"/>
      <c r="C24" s="47"/>
      <c r="D24" s="48"/>
      <c r="E24" s="39"/>
      <c r="F24" s="39"/>
    </row>
    <row r="25" spans="1:6" s="9" customFormat="1" ht="15.75" customHeight="1">
      <c r="A25" s="433" t="s">
        <v>335</v>
      </c>
      <c r="B25" s="434"/>
      <c r="C25" s="47">
        <f>SUM(C7:C24)</f>
        <v>0</v>
      </c>
      <c r="D25" s="47">
        <f>SUM(D7:D24)</f>
        <v>0</v>
      </c>
      <c r="E25" s="47">
        <f>SUM(E7:E24)</f>
        <v>0</v>
      </c>
      <c r="F25" s="39">
        <f t="shared" si="1"/>
        <v>0</v>
      </c>
    </row>
    <row r="26" spans="1:6" s="9" customFormat="1" ht="15.75" customHeight="1">
      <c r="A26" s="433" t="s">
        <v>461</v>
      </c>
      <c r="B26" s="434"/>
      <c r="C26" s="52">
        <f>'3-9-2原材料'!I28+'3-9-5产成品（库存商品）'!H28+'3-9-6在产品（合同履约成本）'!S28</f>
        <v>0</v>
      </c>
      <c r="D26" s="53">
        <f>'3-9-2原材料'!L28+'3-9-5产成品（库存商品）'!K28+'3-9-6在产品（合同履约成本）'!T28</f>
        <v>0</v>
      </c>
      <c r="E26" s="39">
        <f>D26-C26</f>
        <v>0</v>
      </c>
      <c r="F26" s="39">
        <f t="shared" si="1"/>
        <v>0</v>
      </c>
    </row>
    <row r="27" spans="1:6" s="9" customFormat="1" ht="15.75" customHeight="1">
      <c r="A27" s="433" t="s">
        <v>335</v>
      </c>
      <c r="B27" s="434"/>
      <c r="C27" s="54">
        <f>C25-C26</f>
        <v>0</v>
      </c>
      <c r="D27" s="54">
        <f>D25-D26</f>
        <v>0</v>
      </c>
      <c r="E27" s="54">
        <f>E25-E26</f>
        <v>0</v>
      </c>
      <c r="F27" s="39">
        <f t="shared" si="1"/>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protectedRanges>
    <protectedRange sqref="C26:D26" name="区域1"/>
  </protectedRanges>
  <mergeCells count="15">
    <mergeCell ref="A27:B27"/>
    <mergeCell ref="D28:F28"/>
    <mergeCell ref="A29:C29"/>
    <mergeCell ref="E29:F29"/>
    <mergeCell ref="A5:A6"/>
    <mergeCell ref="B5:B6"/>
    <mergeCell ref="C5:C6"/>
    <mergeCell ref="D5:D6"/>
    <mergeCell ref="E5:E6"/>
    <mergeCell ref="F5:F6"/>
    <mergeCell ref="A1:F1"/>
    <mergeCell ref="A2:F2"/>
    <mergeCell ref="A4:B4"/>
    <mergeCell ref="A25:B25"/>
    <mergeCell ref="A26:B26"/>
  </mergeCells>
  <phoneticPr fontId="67" type="noConversion"/>
  <hyperlinks>
    <hyperlink ref="B7" location="'3-9-1材料采购（在途物资）'!A1" display="材料采购（在途物资）" xr:uid="{00000000-0004-0000-1600-000000000000}"/>
    <hyperlink ref="B8" location="'3-9-2原材料'!A1" display="原材料" xr:uid="{00000000-0004-0000-1600-000001000000}"/>
    <hyperlink ref="B9" location="'3-9-3在库周转材料'!A1" display="在库周转材料" xr:uid="{00000000-0004-0000-1600-000002000000}"/>
    <hyperlink ref="B10" location="'3-9-4委托加工物资'!A1" display="委托加工物资" xr:uid="{00000000-0004-0000-1600-000003000000}"/>
    <hyperlink ref="B11" location="'3-9-5产成品（库存商品）'!A1" display="产成品（库存商品）" xr:uid="{00000000-0004-0000-1600-000004000000}"/>
    <hyperlink ref="B12" location="'3-9-6在产品（合同履约成本）'!A1" display="在产品（合同履约成本）" xr:uid="{00000000-0004-0000-1600-000005000000}"/>
    <hyperlink ref="B13" location="'3-9-7发出商品'!A1" display="发出商品" xr:uid="{00000000-0004-0000-1600-000006000000}"/>
    <hyperlink ref="B14" location="'3-9-8在用周转材料'!A1" display="在用周转材料" xr:uid="{00000000-0004-0000-1600-000007000000}"/>
    <hyperlink ref="A1:F1" location="'3-流动资产汇总'!B15" display="存货评估汇总表" xr:uid="{00000000-0004-0000-1600-000008000000}"/>
    <hyperlink ref="B15" location="'3-9-9低值易耗品'!A1" display="低值易耗品" xr:uid="{00000000-0004-0000-1600-000009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U31"/>
  <sheetViews>
    <sheetView view="pageBreakPreview" topLeftCell="A5" zoomScale="85" zoomScaleNormal="100" workbookViewId="0">
      <selection activeCell="C11" sqref="C11"/>
    </sheetView>
  </sheetViews>
  <sheetFormatPr defaultColWidth="8.625" defaultRowHeight="15.75" customHeight="1"/>
  <cols>
    <col min="1" max="1" width="5.5" style="11" customWidth="1"/>
    <col min="2" max="2" width="12.875" style="11" customWidth="1"/>
    <col min="3" max="3" width="8.375" style="11" customWidth="1"/>
    <col min="4" max="4" width="8.875" style="11" customWidth="1"/>
    <col min="5" max="5" width="5.375" style="11" customWidth="1"/>
    <col min="6" max="6" width="10.375" style="11" customWidth="1"/>
    <col min="7" max="7" width="7.25" style="11" customWidth="1"/>
    <col min="8" max="12" width="10.375" style="11" customWidth="1"/>
    <col min="13" max="13" width="8.375" style="11" customWidth="1"/>
    <col min="14" max="14" width="12.5" style="11" customWidth="1"/>
    <col min="15" max="32" width="9" style="11"/>
    <col min="33" max="16384" width="8.625" style="11"/>
  </cols>
  <sheetData>
    <row r="1" spans="1:21" s="7" customFormat="1" ht="30" customHeight="1">
      <c r="A1" s="415" t="str">
        <f>"存货—材料采购（在途物资）评估"&amp;表头信息!E35</f>
        <v>存货—材料采购（在途物资）评估明细表</v>
      </c>
      <c r="B1" s="415"/>
      <c r="C1" s="415"/>
      <c r="D1" s="415"/>
      <c r="E1" s="415"/>
      <c r="F1" s="415"/>
      <c r="G1" s="415"/>
      <c r="H1" s="415"/>
      <c r="I1" s="415"/>
      <c r="J1" s="437"/>
      <c r="K1" s="437"/>
      <c r="L1" s="437"/>
      <c r="M1" s="437"/>
      <c r="N1" s="437"/>
    </row>
    <row r="2" spans="1:21" ht="15.75" customHeight="1">
      <c r="A2" s="417" t="str">
        <f>表头信息!D5&amp;表头信息!E5</f>
        <v>评估基准日：2022年10月31日</v>
      </c>
      <c r="B2" s="417"/>
      <c r="C2" s="417"/>
      <c r="D2" s="417"/>
      <c r="E2" s="417"/>
      <c r="F2" s="417"/>
      <c r="G2" s="417"/>
      <c r="H2" s="417"/>
      <c r="I2" s="457"/>
      <c r="J2" s="457"/>
      <c r="K2" s="457"/>
      <c r="L2" s="457"/>
      <c r="M2" s="457"/>
      <c r="N2" s="457"/>
    </row>
    <row r="3" spans="1:21" ht="15.75" customHeight="1">
      <c r="A3" s="12"/>
      <c r="B3" s="12"/>
      <c r="C3" s="12"/>
      <c r="D3" s="12"/>
      <c r="E3" s="12"/>
      <c r="F3" s="12"/>
      <c r="G3" s="12"/>
      <c r="H3" s="12"/>
      <c r="I3" s="13"/>
      <c r="J3" s="13"/>
      <c r="K3" s="13"/>
      <c r="L3" s="13"/>
      <c r="M3" s="13"/>
      <c r="N3" s="14" t="s">
        <v>462</v>
      </c>
    </row>
    <row r="4" spans="1:21" ht="15.75" customHeight="1">
      <c r="A4" s="64" t="str">
        <f>表头信息!D2&amp;表头信息!E2</f>
        <v>产权持有单位：西安曲江楼观旅游农业开发有限公司</v>
      </c>
      <c r="B4" s="64"/>
      <c r="C4" s="15"/>
      <c r="D4" s="15"/>
      <c r="E4" s="15"/>
      <c r="F4" s="15"/>
      <c r="G4" s="15"/>
      <c r="H4" s="15"/>
      <c r="I4" s="15"/>
      <c r="J4" s="15"/>
      <c r="K4" s="15"/>
      <c r="L4" s="15"/>
      <c r="M4" s="15"/>
      <c r="N4" s="16" t="s">
        <v>3</v>
      </c>
    </row>
    <row r="5" spans="1:21" s="8" customFormat="1" ht="15.75" customHeight="1">
      <c r="A5" s="476" t="s">
        <v>5</v>
      </c>
      <c r="B5" s="476" t="s">
        <v>463</v>
      </c>
      <c r="C5" s="476" t="s">
        <v>464</v>
      </c>
      <c r="D5" s="455" t="s">
        <v>465</v>
      </c>
      <c r="E5" s="455" t="s">
        <v>466</v>
      </c>
      <c r="F5" s="476" t="s">
        <v>238</v>
      </c>
      <c r="G5" s="477"/>
      <c r="H5" s="477"/>
      <c r="I5" s="476" t="s">
        <v>239</v>
      </c>
      <c r="J5" s="477"/>
      <c r="K5" s="477"/>
      <c r="L5" s="455" t="s">
        <v>240</v>
      </c>
      <c r="M5" s="476" t="s">
        <v>241</v>
      </c>
      <c r="N5" s="476" t="s">
        <v>8</v>
      </c>
      <c r="O5" s="68" t="s">
        <v>297</v>
      </c>
      <c r="P5" s="68" t="s">
        <v>311</v>
      </c>
      <c r="Q5" s="68" t="s">
        <v>311</v>
      </c>
      <c r="R5" s="68" t="s">
        <v>312</v>
      </c>
      <c r="S5" s="68" t="s">
        <v>400</v>
      </c>
      <c r="T5" s="68" t="s">
        <v>401</v>
      </c>
      <c r="U5" s="479" t="s">
        <v>467</v>
      </c>
    </row>
    <row r="6" spans="1:21" s="8" customFormat="1" ht="15.75" customHeight="1">
      <c r="A6" s="477"/>
      <c r="B6" s="477"/>
      <c r="C6" s="477"/>
      <c r="D6" s="463"/>
      <c r="E6" s="456"/>
      <c r="F6" s="35" t="s">
        <v>468</v>
      </c>
      <c r="G6" s="35" t="s">
        <v>469</v>
      </c>
      <c r="H6" s="35" t="s">
        <v>427</v>
      </c>
      <c r="I6" s="35" t="s">
        <v>470</v>
      </c>
      <c r="J6" s="35" t="s">
        <v>471</v>
      </c>
      <c r="K6" s="35" t="s">
        <v>427</v>
      </c>
      <c r="L6" s="456"/>
      <c r="M6" s="477"/>
      <c r="N6" s="477"/>
      <c r="O6" s="68" t="s">
        <v>472</v>
      </c>
      <c r="P6" s="68" t="s">
        <v>318</v>
      </c>
      <c r="Q6" s="68" t="s">
        <v>319</v>
      </c>
      <c r="R6" s="68" t="s">
        <v>320</v>
      </c>
      <c r="S6" s="68" t="s">
        <v>403</v>
      </c>
      <c r="T6" s="68" t="s">
        <v>348</v>
      </c>
      <c r="U6" s="479"/>
    </row>
    <row r="7" spans="1:21" s="9" customFormat="1" ht="15.75" customHeight="1">
      <c r="A7" s="17">
        <v>1</v>
      </c>
      <c r="B7" s="17"/>
      <c r="C7" s="176"/>
      <c r="D7" s="192"/>
      <c r="E7" s="178"/>
      <c r="F7" s="132"/>
      <c r="G7" s="20"/>
      <c r="H7" s="39">
        <f>ROUND(F7*G7,2)</f>
        <v>0</v>
      </c>
      <c r="I7" s="20"/>
      <c r="J7" s="20"/>
      <c r="K7" s="39"/>
      <c r="L7" s="39">
        <f>K7-H7</f>
        <v>0</v>
      </c>
      <c r="M7" s="39">
        <f>IF(H7=0,0,L7/ABS(H7))*100</f>
        <v>0</v>
      </c>
      <c r="N7" s="21"/>
    </row>
    <row r="8" spans="1:21" s="9" customFormat="1" ht="15.75" customHeight="1">
      <c r="A8" s="17">
        <v>2</v>
      </c>
      <c r="B8" s="17"/>
      <c r="C8" s="176"/>
      <c r="D8" s="192"/>
      <c r="E8" s="178"/>
      <c r="F8" s="132"/>
      <c r="G8" s="20"/>
      <c r="H8" s="39">
        <f t="shared" ref="H8:H26" si="0">ROUND(F8*G8,2)</f>
        <v>0</v>
      </c>
      <c r="I8" s="20"/>
      <c r="J8" s="20"/>
      <c r="K8" s="39"/>
      <c r="L8" s="39"/>
      <c r="M8" s="39"/>
      <c r="N8" s="21"/>
      <c r="R8" s="200"/>
    </row>
    <row r="9" spans="1:21" s="9" customFormat="1" ht="15.75" customHeight="1">
      <c r="A9" s="17">
        <v>3</v>
      </c>
      <c r="B9" s="17"/>
      <c r="C9" s="176"/>
      <c r="D9" s="192"/>
      <c r="E9" s="178"/>
      <c r="F9" s="132"/>
      <c r="G9" s="20"/>
      <c r="H9" s="39">
        <f t="shared" si="0"/>
        <v>0</v>
      </c>
      <c r="I9" s="20"/>
      <c r="J9" s="20"/>
      <c r="K9" s="39"/>
      <c r="L9" s="39"/>
      <c r="M9" s="39"/>
      <c r="N9" s="21"/>
    </row>
    <row r="10" spans="1:21" s="9" customFormat="1" ht="15.75" customHeight="1">
      <c r="A10" s="17">
        <v>4</v>
      </c>
      <c r="B10" s="17"/>
      <c r="C10" s="176"/>
      <c r="D10" s="192"/>
      <c r="E10" s="178"/>
      <c r="F10" s="132"/>
      <c r="G10" s="20"/>
      <c r="H10" s="39">
        <f t="shared" si="0"/>
        <v>0</v>
      </c>
      <c r="I10" s="20"/>
      <c r="J10" s="20"/>
      <c r="K10" s="39"/>
      <c r="L10" s="39"/>
      <c r="M10" s="39"/>
      <c r="N10" s="21"/>
    </row>
    <row r="11" spans="1:21" s="9" customFormat="1" ht="15.75" customHeight="1">
      <c r="A11" s="17">
        <v>5</v>
      </c>
      <c r="B11" s="17"/>
      <c r="C11" s="176"/>
      <c r="D11" s="192"/>
      <c r="E11" s="178"/>
      <c r="F11" s="132"/>
      <c r="G11" s="20"/>
      <c r="H11" s="39">
        <f t="shared" si="0"/>
        <v>0</v>
      </c>
      <c r="I11" s="20"/>
      <c r="J11" s="20"/>
      <c r="K11" s="39"/>
      <c r="L11" s="39"/>
      <c r="M11" s="39"/>
      <c r="N11" s="21"/>
    </row>
    <row r="12" spans="1:21" s="9" customFormat="1" ht="15.75" customHeight="1">
      <c r="A12" s="17">
        <v>6</v>
      </c>
      <c r="B12" s="17"/>
      <c r="C12" s="176"/>
      <c r="D12" s="192"/>
      <c r="E12" s="178"/>
      <c r="F12" s="132"/>
      <c r="G12" s="20"/>
      <c r="H12" s="39">
        <f t="shared" si="0"/>
        <v>0</v>
      </c>
      <c r="I12" s="20"/>
      <c r="J12" s="20"/>
      <c r="K12" s="39"/>
      <c r="L12" s="39"/>
      <c r="M12" s="39"/>
      <c r="N12" s="21"/>
    </row>
    <row r="13" spans="1:21" s="9" customFormat="1" ht="15.75" customHeight="1">
      <c r="A13" s="17">
        <v>7</v>
      </c>
      <c r="B13" s="17"/>
      <c r="C13" s="176"/>
      <c r="D13" s="192"/>
      <c r="E13" s="178"/>
      <c r="F13" s="132"/>
      <c r="G13" s="20"/>
      <c r="H13" s="39">
        <f t="shared" si="0"/>
        <v>0</v>
      </c>
      <c r="I13" s="20"/>
      <c r="J13" s="20"/>
      <c r="K13" s="39"/>
      <c r="L13" s="39"/>
      <c r="M13" s="39"/>
      <c r="N13" s="21"/>
    </row>
    <row r="14" spans="1:21" s="9" customFormat="1" ht="15.75" customHeight="1">
      <c r="A14" s="17">
        <v>8</v>
      </c>
      <c r="B14" s="17"/>
      <c r="C14" s="176"/>
      <c r="D14" s="192"/>
      <c r="E14" s="178"/>
      <c r="F14" s="132"/>
      <c r="G14" s="20"/>
      <c r="H14" s="39">
        <f t="shared" si="0"/>
        <v>0</v>
      </c>
      <c r="I14" s="20"/>
      <c r="J14" s="20"/>
      <c r="K14" s="39"/>
      <c r="L14" s="39"/>
      <c r="M14" s="39"/>
      <c r="N14" s="21"/>
    </row>
    <row r="15" spans="1:21" s="9" customFormat="1" ht="15.75" customHeight="1">
      <c r="A15" s="17">
        <v>9</v>
      </c>
      <c r="B15" s="17"/>
      <c r="C15" s="176"/>
      <c r="D15" s="192"/>
      <c r="E15" s="178"/>
      <c r="F15" s="132"/>
      <c r="G15" s="20"/>
      <c r="H15" s="39">
        <f t="shared" si="0"/>
        <v>0</v>
      </c>
      <c r="I15" s="20"/>
      <c r="J15" s="20"/>
      <c r="K15" s="39"/>
      <c r="L15" s="39"/>
      <c r="M15" s="39"/>
      <c r="N15" s="21"/>
    </row>
    <row r="16" spans="1:21" s="9" customFormat="1" ht="15.75" customHeight="1">
      <c r="A16" s="17">
        <v>10</v>
      </c>
      <c r="B16" s="17"/>
      <c r="C16" s="176"/>
      <c r="D16" s="192"/>
      <c r="E16" s="178"/>
      <c r="F16" s="132"/>
      <c r="G16" s="20"/>
      <c r="H16" s="39">
        <f t="shared" si="0"/>
        <v>0</v>
      </c>
      <c r="I16" s="20"/>
      <c r="J16" s="20"/>
      <c r="K16" s="39"/>
      <c r="L16" s="39"/>
      <c r="M16" s="39"/>
      <c r="N16" s="21"/>
    </row>
    <row r="17" spans="1:14" s="9" customFormat="1" ht="15.75" customHeight="1">
      <c r="A17" s="17">
        <v>11</v>
      </c>
      <c r="B17" s="17"/>
      <c r="C17" s="176"/>
      <c r="D17" s="192"/>
      <c r="E17" s="178"/>
      <c r="F17" s="132"/>
      <c r="G17" s="20"/>
      <c r="H17" s="39">
        <f t="shared" si="0"/>
        <v>0</v>
      </c>
      <c r="I17" s="20"/>
      <c r="J17" s="20"/>
      <c r="K17" s="39"/>
      <c r="L17" s="39"/>
      <c r="M17" s="39"/>
      <c r="N17" s="21"/>
    </row>
    <row r="18" spans="1:14" s="9" customFormat="1" ht="15.75" customHeight="1">
      <c r="A18" s="17">
        <v>12</v>
      </c>
      <c r="B18" s="17"/>
      <c r="C18" s="176"/>
      <c r="D18" s="192"/>
      <c r="E18" s="178"/>
      <c r="F18" s="132"/>
      <c r="G18" s="20"/>
      <c r="H18" s="39">
        <f t="shared" si="0"/>
        <v>0</v>
      </c>
      <c r="I18" s="20"/>
      <c r="J18" s="20"/>
      <c r="K18" s="39"/>
      <c r="L18" s="39"/>
      <c r="M18" s="39"/>
      <c r="N18" s="21"/>
    </row>
    <row r="19" spans="1:14" s="9" customFormat="1" ht="15.75" customHeight="1">
      <c r="A19" s="17">
        <v>13</v>
      </c>
      <c r="B19" s="17"/>
      <c r="C19" s="176"/>
      <c r="D19" s="192"/>
      <c r="E19" s="178"/>
      <c r="F19" s="132"/>
      <c r="G19" s="20"/>
      <c r="H19" s="39">
        <f t="shared" si="0"/>
        <v>0</v>
      </c>
      <c r="I19" s="20"/>
      <c r="J19" s="20"/>
      <c r="K19" s="39"/>
      <c r="L19" s="39"/>
      <c r="M19" s="39"/>
      <c r="N19" s="21"/>
    </row>
    <row r="20" spans="1:14" s="9" customFormat="1" ht="15.75" customHeight="1">
      <c r="A20" s="17">
        <v>14</v>
      </c>
      <c r="B20" s="17"/>
      <c r="C20" s="176"/>
      <c r="D20" s="192"/>
      <c r="E20" s="178"/>
      <c r="F20" s="132"/>
      <c r="G20" s="20"/>
      <c r="H20" s="39">
        <f t="shared" si="0"/>
        <v>0</v>
      </c>
      <c r="I20" s="20"/>
      <c r="J20" s="20"/>
      <c r="K20" s="39"/>
      <c r="L20" s="39"/>
      <c r="M20" s="39"/>
      <c r="N20" s="21"/>
    </row>
    <row r="21" spans="1:14" s="9" customFormat="1" ht="15.75" customHeight="1">
      <c r="A21" s="17">
        <v>15</v>
      </c>
      <c r="B21" s="17"/>
      <c r="C21" s="176"/>
      <c r="D21" s="192"/>
      <c r="E21" s="178"/>
      <c r="F21" s="132"/>
      <c r="G21" s="20"/>
      <c r="H21" s="39">
        <f t="shared" si="0"/>
        <v>0</v>
      </c>
      <c r="I21" s="20"/>
      <c r="J21" s="20"/>
      <c r="K21" s="39"/>
      <c r="L21" s="39"/>
      <c r="M21" s="39"/>
      <c r="N21" s="21"/>
    </row>
    <row r="22" spans="1:14" s="9" customFormat="1" ht="15.75" customHeight="1">
      <c r="A22" s="17">
        <v>16</v>
      </c>
      <c r="B22" s="17"/>
      <c r="C22" s="176"/>
      <c r="D22" s="192"/>
      <c r="E22" s="178"/>
      <c r="F22" s="132"/>
      <c r="G22" s="20"/>
      <c r="H22" s="39">
        <f t="shared" si="0"/>
        <v>0</v>
      </c>
      <c r="I22" s="20"/>
      <c r="J22" s="20"/>
      <c r="K22" s="39"/>
      <c r="L22" s="39"/>
      <c r="M22" s="39"/>
      <c r="N22" s="21"/>
    </row>
    <row r="23" spans="1:14" s="9" customFormat="1" ht="15.75" customHeight="1">
      <c r="A23" s="17">
        <v>17</v>
      </c>
      <c r="B23" s="17"/>
      <c r="C23" s="176"/>
      <c r="D23" s="176"/>
      <c r="E23" s="188"/>
      <c r="F23" s="132"/>
      <c r="G23" s="20"/>
      <c r="H23" s="39">
        <f t="shared" si="0"/>
        <v>0</v>
      </c>
      <c r="I23" s="20"/>
      <c r="J23" s="20"/>
      <c r="K23" s="39"/>
      <c r="L23" s="39"/>
      <c r="M23" s="39"/>
      <c r="N23" s="21"/>
    </row>
    <row r="24" spans="1:14" s="9" customFormat="1" ht="15.75" customHeight="1">
      <c r="A24" s="17">
        <v>18</v>
      </c>
      <c r="B24" s="17"/>
      <c r="C24" s="176"/>
      <c r="D24" s="176"/>
      <c r="E24" s="188"/>
      <c r="F24" s="132"/>
      <c r="G24" s="20"/>
      <c r="H24" s="39">
        <f t="shared" si="0"/>
        <v>0</v>
      </c>
      <c r="I24" s="20"/>
      <c r="J24" s="20"/>
      <c r="K24" s="39"/>
      <c r="L24" s="39"/>
      <c r="M24" s="39"/>
      <c r="N24" s="21"/>
    </row>
    <row r="25" spans="1:14" s="9" customFormat="1" ht="15.75" customHeight="1">
      <c r="A25" s="17">
        <v>19</v>
      </c>
      <c r="B25" s="17"/>
      <c r="C25" s="199"/>
      <c r="D25" s="199"/>
      <c r="E25" s="199"/>
      <c r="F25" s="132"/>
      <c r="G25" s="132"/>
      <c r="H25" s="39">
        <f t="shared" si="0"/>
        <v>0</v>
      </c>
      <c r="I25" s="20"/>
      <c r="J25" s="20"/>
      <c r="K25" s="39"/>
      <c r="L25" s="39"/>
      <c r="M25" s="39"/>
      <c r="N25" s="21"/>
    </row>
    <row r="26" spans="1:14" s="9" customFormat="1" ht="15.75" customHeight="1">
      <c r="A26" s="17">
        <v>20</v>
      </c>
      <c r="B26" s="17"/>
      <c r="C26" s="199"/>
      <c r="D26" s="199"/>
      <c r="E26" s="199"/>
      <c r="F26" s="94"/>
      <c r="G26" s="94"/>
      <c r="H26" s="39">
        <f t="shared" si="0"/>
        <v>0</v>
      </c>
      <c r="I26" s="20"/>
      <c r="J26" s="20"/>
      <c r="K26" s="39"/>
      <c r="L26" s="39"/>
      <c r="M26" s="39"/>
      <c r="N26" s="21"/>
    </row>
    <row r="27" spans="1:14" s="9" customFormat="1" ht="15.75" customHeight="1">
      <c r="A27" s="433" t="s">
        <v>384</v>
      </c>
      <c r="B27" s="478"/>
      <c r="C27" s="452"/>
      <c r="D27" s="452"/>
      <c r="E27" s="452"/>
      <c r="F27" s="39">
        <f>SUM(F7:F26)</f>
        <v>0</v>
      </c>
      <c r="G27" s="39"/>
      <c r="H27" s="65">
        <f>SUM(H7:H26)</f>
        <v>0</v>
      </c>
      <c r="I27" s="39">
        <f>SUM(I7:I26)</f>
        <v>0</v>
      </c>
      <c r="J27" s="39"/>
      <c r="K27" s="65">
        <f>SUM(K7:K26)</f>
        <v>0</v>
      </c>
      <c r="L27" s="65">
        <f>IF(SUM(L7:L26)-(K27-H27)&lt;0.001,SUM(L7:L26),"false")</f>
        <v>0</v>
      </c>
      <c r="M27" s="39">
        <f>IF(H27=0,0,L27/ABS(H27))*100</f>
        <v>0</v>
      </c>
      <c r="N27" s="24"/>
    </row>
    <row r="28" spans="1:14" s="10" customFormat="1" ht="15.75" customHeight="1">
      <c r="A28" s="25"/>
      <c r="B28" s="25"/>
      <c r="F28" s="418"/>
      <c r="G28" s="418"/>
      <c r="H28" s="418"/>
      <c r="I28" s="26"/>
      <c r="J28" s="26"/>
      <c r="K28" s="26"/>
      <c r="L28" s="26"/>
      <c r="M28" s="26"/>
    </row>
    <row r="29" spans="1:14" s="10" customFormat="1" ht="15.75" customHeight="1">
      <c r="A29" s="425" t="str">
        <f>表头信息!D8&amp;表头信息!E8</f>
        <v>产权持有单位填表人：谭勃</v>
      </c>
      <c r="B29" s="425"/>
      <c r="C29" s="425"/>
      <c r="D29" s="425"/>
      <c r="E29" s="425"/>
      <c r="F29" s="425"/>
      <c r="G29" s="425"/>
      <c r="H29" s="31"/>
      <c r="K29" s="453" t="str">
        <f>表头信息!D20&amp;表头信息!E23</f>
        <v>评估人员：柳青、殷涛</v>
      </c>
      <c r="L29" s="454"/>
      <c r="M29" s="454"/>
      <c r="N29" s="454"/>
    </row>
    <row r="30" spans="1:14" s="10" customFormat="1" ht="15.75" customHeight="1">
      <c r="A30" s="30" t="str">
        <f>表头信息!D11&amp;表头信息!E11</f>
        <v>填表日期：2022年11月2日</v>
      </c>
      <c r="B30" s="30"/>
      <c r="C30" s="28"/>
      <c r="D30" s="28"/>
      <c r="E30" s="28"/>
      <c r="F30" s="28"/>
      <c r="G30" s="31"/>
      <c r="H30" s="31"/>
      <c r="J30" s="31"/>
      <c r="K30" s="31"/>
      <c r="L30" s="31"/>
    </row>
    <row r="31" spans="1:14" ht="15.75" customHeight="1">
      <c r="F31" s="56"/>
      <c r="G31" s="56"/>
      <c r="H31" s="56"/>
    </row>
  </sheetData>
  <protectedRanges>
    <protectedRange sqref="I7:J26 A7:G26 N7:N26" name="区域1"/>
  </protectedRanges>
  <mergeCells count="17">
    <mergeCell ref="U5:U6"/>
    <mergeCell ref="F28:H28"/>
    <mergeCell ref="A29:G29"/>
    <mergeCell ref="K29:N29"/>
    <mergeCell ref="A5:A6"/>
    <mergeCell ref="B5:B6"/>
    <mergeCell ref="C5:C6"/>
    <mergeCell ref="D5:D6"/>
    <mergeCell ref="E5:E6"/>
    <mergeCell ref="L5:L6"/>
    <mergeCell ref="M5:M6"/>
    <mergeCell ref="N5:N6"/>
    <mergeCell ref="A1:N1"/>
    <mergeCell ref="A2:N2"/>
    <mergeCell ref="F5:H5"/>
    <mergeCell ref="I5:K5"/>
    <mergeCell ref="A27:E27"/>
  </mergeCells>
  <phoneticPr fontId="67" type="noConversion"/>
  <conditionalFormatting sqref="U5">
    <cfRule type="expression" dxfId="24" priority="1" stopIfTrue="1">
      <formula>$Q$8=""</formula>
    </cfRule>
  </conditionalFormatting>
  <conditionalFormatting sqref="O5:T6">
    <cfRule type="expression" dxfId="23" priority="2" stopIfTrue="1">
      <formula>$Q$8=""</formula>
    </cfRule>
  </conditionalFormatting>
  <dataValidations count="1">
    <dataValidation type="list" allowBlank="1" showInputMessage="1" showErrorMessage="1" sqref="P5:R6" xr:uid="{00000000-0002-0000-1700-000000000000}">
      <formula1>$R$8</formula1>
    </dataValidation>
  </dataValidations>
  <hyperlinks>
    <hyperlink ref="A1:N1" location="'3-9存货汇总'!B7" display="=&quot;存货—材料采购（在途物资）评估&quot;&amp;表头信息!E35" xr:uid="{00000000-0004-0000-17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0342" r:id="rId4" name="Check Box 70">
              <controlPr defaultSize="0" autoPict="0" macro="[0]!材料采购在途物资_复选框70_Click">
                <anchor moveWithCells="1">
                  <from>
                    <xdr:col>14</xdr:col>
                    <xdr:colOff>209550</xdr:colOff>
                    <xdr:row>0</xdr:row>
                    <xdr:rowOff>104775</xdr:rowOff>
                  </from>
                  <to>
                    <xdr:col>16</xdr:col>
                    <xdr:colOff>19050</xdr:colOff>
                    <xdr:row>1</xdr:row>
                    <xdr:rowOff>180975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V33"/>
  <sheetViews>
    <sheetView view="pageBreakPreview" zoomScale="85" zoomScaleNormal="100" workbookViewId="0">
      <pane xSplit="1" ySplit="6" topLeftCell="B16" activePane="bottomRight" state="frozen"/>
      <selection pane="topRight"/>
      <selection pane="bottomLeft"/>
      <selection pane="bottomRight" activeCell="C11" sqref="C11"/>
    </sheetView>
  </sheetViews>
  <sheetFormatPr defaultColWidth="8.625" defaultRowHeight="15.75" customHeight="1" outlineLevelCol="1"/>
  <cols>
    <col min="1" max="1" width="4.75" style="56" customWidth="1"/>
    <col min="2" max="2" width="10.125" style="11" customWidth="1"/>
    <col min="3" max="3" width="11.125" style="11" customWidth="1"/>
    <col min="4" max="4" width="4.5" style="11" customWidth="1"/>
    <col min="5" max="5" width="4.5" style="11" hidden="1" customWidth="1" outlineLevel="1"/>
    <col min="6" max="6" width="9.25" style="11" customWidth="1" collapsed="1"/>
    <col min="7" max="9" width="10.125" style="186" customWidth="1"/>
    <col min="10" max="12" width="10.125" style="11" customWidth="1"/>
    <col min="13" max="14" width="8.25" style="11" customWidth="1"/>
    <col min="15" max="15" width="9.625" style="11" customWidth="1"/>
    <col min="16" max="18" width="9" style="11"/>
    <col min="19" max="19" width="9" style="195"/>
    <col min="20" max="32" width="9" style="11"/>
    <col min="33" max="16384" width="8.625" style="11"/>
  </cols>
  <sheetData>
    <row r="1" spans="1:22" s="7" customFormat="1" ht="30" customHeight="1">
      <c r="A1" s="415" t="str">
        <f>"存货—原材料评估"&amp;表头信息!E35</f>
        <v>存货—原材料评估明细表</v>
      </c>
      <c r="B1" s="415"/>
      <c r="C1" s="415"/>
      <c r="D1" s="415"/>
      <c r="E1" s="415"/>
      <c r="F1" s="415"/>
      <c r="G1" s="415"/>
      <c r="H1" s="415"/>
      <c r="I1" s="415"/>
      <c r="J1" s="437"/>
      <c r="K1" s="437"/>
      <c r="L1" s="437"/>
      <c r="M1" s="437"/>
      <c r="N1" s="437"/>
      <c r="O1" s="437"/>
      <c r="S1" s="196"/>
    </row>
    <row r="2" spans="1:22" ht="15.75" customHeight="1">
      <c r="A2" s="417" t="str">
        <f>表头信息!D5&amp;表头信息!E5</f>
        <v>评估基准日：2022年10月31日</v>
      </c>
      <c r="B2" s="417"/>
      <c r="C2" s="417"/>
      <c r="D2" s="417"/>
      <c r="E2" s="417"/>
      <c r="F2" s="417"/>
      <c r="G2" s="417"/>
      <c r="H2" s="417"/>
      <c r="I2" s="417"/>
      <c r="J2" s="417"/>
      <c r="K2" s="417"/>
      <c r="L2" s="417"/>
      <c r="M2" s="417"/>
      <c r="N2" s="417"/>
      <c r="O2" s="417"/>
    </row>
    <row r="3" spans="1:22" ht="15.75" customHeight="1">
      <c r="A3" s="12"/>
      <c r="B3" s="12"/>
      <c r="C3" s="12"/>
      <c r="D3" s="12"/>
      <c r="E3" s="12"/>
      <c r="F3" s="12"/>
      <c r="G3" s="12"/>
      <c r="H3" s="12"/>
      <c r="I3" s="12"/>
      <c r="J3" s="12"/>
      <c r="K3" s="12"/>
      <c r="L3" s="12"/>
      <c r="M3" s="12"/>
      <c r="N3" s="12"/>
      <c r="O3" s="43" t="s">
        <v>473</v>
      </c>
    </row>
    <row r="4" spans="1:22" ht="15.75" customHeight="1">
      <c r="A4" s="64" t="str">
        <f>表头信息!D2&amp;表头信息!E2</f>
        <v>产权持有单位：西安曲江楼观旅游农业开发有限公司</v>
      </c>
      <c r="B4" s="15"/>
      <c r="C4" s="15"/>
      <c r="D4" s="15"/>
      <c r="E4" s="15"/>
      <c r="F4" s="15"/>
      <c r="G4" s="187"/>
      <c r="H4" s="187"/>
      <c r="I4" s="187"/>
      <c r="J4" s="15"/>
      <c r="K4" s="15"/>
      <c r="L4" s="15"/>
      <c r="M4" s="15"/>
      <c r="N4" s="15"/>
      <c r="O4" s="16" t="s">
        <v>3</v>
      </c>
    </row>
    <row r="5" spans="1:22" s="8" customFormat="1" ht="15.75" customHeight="1">
      <c r="A5" s="476" t="s">
        <v>5</v>
      </c>
      <c r="B5" s="476" t="s">
        <v>464</v>
      </c>
      <c r="C5" s="476" t="s">
        <v>465</v>
      </c>
      <c r="D5" s="455" t="s">
        <v>466</v>
      </c>
      <c r="E5" s="455" t="s">
        <v>474</v>
      </c>
      <c r="F5" s="455" t="s">
        <v>475</v>
      </c>
      <c r="G5" s="476" t="s">
        <v>238</v>
      </c>
      <c r="H5" s="477"/>
      <c r="I5" s="477"/>
      <c r="J5" s="476" t="s">
        <v>239</v>
      </c>
      <c r="K5" s="477"/>
      <c r="L5" s="477"/>
      <c r="M5" s="455" t="s">
        <v>240</v>
      </c>
      <c r="N5" s="476" t="s">
        <v>241</v>
      </c>
      <c r="O5" s="476" t="s">
        <v>8</v>
      </c>
      <c r="P5" s="68" t="s">
        <v>297</v>
      </c>
      <c r="Q5" s="68" t="s">
        <v>311</v>
      </c>
      <c r="R5" s="68" t="s">
        <v>476</v>
      </c>
      <c r="S5" s="479" t="s">
        <v>477</v>
      </c>
      <c r="T5" s="479"/>
      <c r="U5" s="68" t="s">
        <v>345</v>
      </c>
      <c r="V5" s="142" t="s">
        <v>401</v>
      </c>
    </row>
    <row r="6" spans="1:22" s="8" customFormat="1" ht="15.75" customHeight="1">
      <c r="A6" s="477"/>
      <c r="B6" s="477"/>
      <c r="C6" s="477"/>
      <c r="D6" s="456"/>
      <c r="E6" s="456"/>
      <c r="F6" s="456"/>
      <c r="G6" s="35" t="s">
        <v>468</v>
      </c>
      <c r="H6" s="35" t="s">
        <v>469</v>
      </c>
      <c r="I6" s="35" t="s">
        <v>427</v>
      </c>
      <c r="J6" s="35" t="s">
        <v>470</v>
      </c>
      <c r="K6" s="35" t="s">
        <v>471</v>
      </c>
      <c r="L6" s="35" t="s">
        <v>427</v>
      </c>
      <c r="M6" s="456"/>
      <c r="N6" s="477"/>
      <c r="O6" s="477"/>
      <c r="P6" s="68"/>
      <c r="Q6" s="68" t="s">
        <v>478</v>
      </c>
      <c r="R6" s="68" t="s">
        <v>468</v>
      </c>
      <c r="S6" s="194" t="s">
        <v>479</v>
      </c>
      <c r="T6" s="68" t="s">
        <v>480</v>
      </c>
      <c r="U6" s="68" t="s">
        <v>348</v>
      </c>
      <c r="V6" s="142" t="s">
        <v>348</v>
      </c>
    </row>
    <row r="7" spans="1:22" s="185" customFormat="1" ht="15.75" customHeight="1">
      <c r="A7" s="17">
        <v>1</v>
      </c>
      <c r="B7" s="176"/>
      <c r="C7" s="192"/>
      <c r="D7" s="178"/>
      <c r="E7" s="178"/>
      <c r="F7" s="178"/>
      <c r="G7" s="132"/>
      <c r="H7" s="20"/>
      <c r="I7" s="39">
        <f>ROUND(G7*H7,2)</f>
        <v>0</v>
      </c>
      <c r="J7" s="20"/>
      <c r="K7" s="20"/>
      <c r="L7" s="39"/>
      <c r="M7" s="39">
        <f>L7-I7</f>
        <v>0</v>
      </c>
      <c r="N7" s="39">
        <f>IF(I7=0,0,M7/ABS(I7))*100</f>
        <v>0</v>
      </c>
      <c r="O7" s="21"/>
      <c r="S7" s="197"/>
    </row>
    <row r="8" spans="1:22" s="9" customFormat="1" ht="15.75" customHeight="1">
      <c r="A8" s="17">
        <v>2</v>
      </c>
      <c r="B8" s="18"/>
      <c r="C8" s="18"/>
      <c r="D8" s="21"/>
      <c r="E8" s="21"/>
      <c r="F8" s="21"/>
      <c r="G8" s="132"/>
      <c r="H8" s="20"/>
      <c r="I8" s="39">
        <f t="shared" ref="I8:I26" si="0">ROUND(G8*H8,2)</f>
        <v>0</v>
      </c>
      <c r="J8" s="20"/>
      <c r="K8" s="20"/>
      <c r="L8" s="39"/>
      <c r="M8" s="39"/>
      <c r="N8" s="39"/>
      <c r="O8" s="21"/>
      <c r="S8" s="198"/>
    </row>
    <row r="9" spans="1:22" s="9" customFormat="1" ht="15.75" customHeight="1">
      <c r="A9" s="17">
        <v>3</v>
      </c>
      <c r="B9" s="18"/>
      <c r="C9" s="18"/>
      <c r="D9" s="21"/>
      <c r="E9" s="21"/>
      <c r="F9" s="21"/>
      <c r="G9" s="132"/>
      <c r="H9" s="20"/>
      <c r="I9" s="39">
        <f t="shared" si="0"/>
        <v>0</v>
      </c>
      <c r="J9" s="20"/>
      <c r="K9" s="20"/>
      <c r="L9" s="39"/>
      <c r="M9" s="39"/>
      <c r="N9" s="39"/>
      <c r="O9" s="21"/>
      <c r="S9" s="198"/>
    </row>
    <row r="10" spans="1:22" s="9" customFormat="1" ht="15.75" customHeight="1">
      <c r="A10" s="17">
        <v>4</v>
      </c>
      <c r="B10" s="18"/>
      <c r="C10" s="18"/>
      <c r="D10" s="21"/>
      <c r="E10" s="21"/>
      <c r="F10" s="21"/>
      <c r="G10" s="132"/>
      <c r="H10" s="20"/>
      <c r="I10" s="39">
        <f t="shared" si="0"/>
        <v>0</v>
      </c>
      <c r="J10" s="20"/>
      <c r="K10" s="20"/>
      <c r="L10" s="39"/>
      <c r="M10" s="39"/>
      <c r="N10" s="39"/>
      <c r="O10" s="21"/>
      <c r="S10" s="198"/>
    </row>
    <row r="11" spans="1:22" s="9" customFormat="1" ht="15.75" customHeight="1">
      <c r="A11" s="17">
        <v>5</v>
      </c>
      <c r="B11" s="18"/>
      <c r="C11" s="18"/>
      <c r="D11" s="21"/>
      <c r="E11" s="21"/>
      <c r="F11" s="21"/>
      <c r="G11" s="132"/>
      <c r="H11" s="20"/>
      <c r="I11" s="39">
        <f t="shared" si="0"/>
        <v>0</v>
      </c>
      <c r="J11" s="20"/>
      <c r="K11" s="20"/>
      <c r="L11" s="39"/>
      <c r="M11" s="39"/>
      <c r="N11" s="39"/>
      <c r="O11" s="21"/>
      <c r="S11" s="198"/>
    </row>
    <row r="12" spans="1:22" s="9" customFormat="1" ht="15.75" customHeight="1">
      <c r="A12" s="17">
        <v>6</v>
      </c>
      <c r="B12" s="18"/>
      <c r="C12" s="18"/>
      <c r="D12" s="21"/>
      <c r="E12" s="21"/>
      <c r="F12" s="21"/>
      <c r="G12" s="132"/>
      <c r="H12" s="20"/>
      <c r="I12" s="39">
        <f t="shared" si="0"/>
        <v>0</v>
      </c>
      <c r="J12" s="20"/>
      <c r="K12" s="20"/>
      <c r="L12" s="39"/>
      <c r="M12" s="39"/>
      <c r="N12" s="39"/>
      <c r="O12" s="21"/>
      <c r="S12" s="198"/>
    </row>
    <row r="13" spans="1:22" s="9" customFormat="1" ht="15.75" customHeight="1">
      <c r="A13" s="17">
        <v>7</v>
      </c>
      <c r="B13" s="18"/>
      <c r="C13" s="18"/>
      <c r="D13" s="21"/>
      <c r="E13" s="21"/>
      <c r="F13" s="21"/>
      <c r="G13" s="132"/>
      <c r="H13" s="20"/>
      <c r="I13" s="39">
        <f t="shared" si="0"/>
        <v>0</v>
      </c>
      <c r="J13" s="20"/>
      <c r="K13" s="20"/>
      <c r="L13" s="39"/>
      <c r="M13" s="39"/>
      <c r="N13" s="39"/>
      <c r="O13" s="21"/>
      <c r="S13" s="198"/>
    </row>
    <row r="14" spans="1:22" s="9" customFormat="1" ht="15.75" customHeight="1">
      <c r="A14" s="17">
        <v>8</v>
      </c>
      <c r="B14" s="18"/>
      <c r="C14" s="18"/>
      <c r="D14" s="21"/>
      <c r="E14" s="21"/>
      <c r="F14" s="21"/>
      <c r="G14" s="132"/>
      <c r="H14" s="20"/>
      <c r="I14" s="39">
        <f t="shared" si="0"/>
        <v>0</v>
      </c>
      <c r="J14" s="20"/>
      <c r="K14" s="20"/>
      <c r="L14" s="39"/>
      <c r="M14" s="39"/>
      <c r="N14" s="39"/>
      <c r="O14" s="21"/>
      <c r="S14" s="198"/>
    </row>
    <row r="15" spans="1:22" s="9" customFormat="1" ht="15.75" customHeight="1">
      <c r="A15" s="17">
        <v>9</v>
      </c>
      <c r="B15" s="18"/>
      <c r="C15" s="18"/>
      <c r="D15" s="21"/>
      <c r="E15" s="21"/>
      <c r="F15" s="21"/>
      <c r="G15" s="132"/>
      <c r="H15" s="20"/>
      <c r="I15" s="39">
        <f t="shared" si="0"/>
        <v>0</v>
      </c>
      <c r="J15" s="20"/>
      <c r="K15" s="20"/>
      <c r="L15" s="39"/>
      <c r="M15" s="39"/>
      <c r="N15" s="39"/>
      <c r="O15" s="21"/>
      <c r="S15" s="198"/>
    </row>
    <row r="16" spans="1:22" s="9" customFormat="1" ht="15.75" customHeight="1">
      <c r="A16" s="17">
        <v>10</v>
      </c>
      <c r="B16" s="18"/>
      <c r="C16" s="18"/>
      <c r="D16" s="21"/>
      <c r="E16" s="21"/>
      <c r="F16" s="21"/>
      <c r="G16" s="132"/>
      <c r="H16" s="20"/>
      <c r="I16" s="39">
        <f t="shared" si="0"/>
        <v>0</v>
      </c>
      <c r="J16" s="20"/>
      <c r="K16" s="20"/>
      <c r="L16" s="39"/>
      <c r="M16" s="39"/>
      <c r="N16" s="39"/>
      <c r="O16" s="21"/>
      <c r="S16" s="198"/>
    </row>
    <row r="17" spans="1:19" s="9" customFormat="1" ht="15.75" customHeight="1">
      <c r="A17" s="17">
        <v>11</v>
      </c>
      <c r="B17" s="18"/>
      <c r="C17" s="18"/>
      <c r="D17" s="21"/>
      <c r="E17" s="21"/>
      <c r="F17" s="21"/>
      <c r="G17" s="132"/>
      <c r="H17" s="20"/>
      <c r="I17" s="39">
        <f t="shared" si="0"/>
        <v>0</v>
      </c>
      <c r="J17" s="20"/>
      <c r="K17" s="20"/>
      <c r="L17" s="39"/>
      <c r="M17" s="39"/>
      <c r="N17" s="39"/>
      <c r="O17" s="21"/>
      <c r="S17" s="198"/>
    </row>
    <row r="18" spans="1:19" s="9" customFormat="1" ht="15.75" customHeight="1">
      <c r="A18" s="17">
        <v>12</v>
      </c>
      <c r="B18" s="18"/>
      <c r="C18" s="18"/>
      <c r="D18" s="21"/>
      <c r="E18" s="21"/>
      <c r="F18" s="21"/>
      <c r="G18" s="132"/>
      <c r="H18" s="20"/>
      <c r="I18" s="39">
        <f t="shared" si="0"/>
        <v>0</v>
      </c>
      <c r="J18" s="20"/>
      <c r="K18" s="20"/>
      <c r="L18" s="39"/>
      <c r="M18" s="39"/>
      <c r="N18" s="39"/>
      <c r="O18" s="21"/>
      <c r="S18" s="198"/>
    </row>
    <row r="19" spans="1:19" s="9" customFormat="1" ht="15.75" customHeight="1">
      <c r="A19" s="17">
        <v>13</v>
      </c>
      <c r="B19" s="18"/>
      <c r="C19" s="18"/>
      <c r="D19" s="21"/>
      <c r="E19" s="21"/>
      <c r="F19" s="21"/>
      <c r="G19" s="132"/>
      <c r="H19" s="20"/>
      <c r="I19" s="39">
        <f t="shared" si="0"/>
        <v>0</v>
      </c>
      <c r="J19" s="20"/>
      <c r="K19" s="20"/>
      <c r="L19" s="39"/>
      <c r="M19" s="39"/>
      <c r="N19" s="39"/>
      <c r="O19" s="21"/>
      <c r="S19" s="198"/>
    </row>
    <row r="20" spans="1:19" s="9" customFormat="1" ht="15.75" customHeight="1">
      <c r="A20" s="17">
        <v>14</v>
      </c>
      <c r="B20" s="18"/>
      <c r="C20" s="18"/>
      <c r="D20" s="21"/>
      <c r="E20" s="21"/>
      <c r="F20" s="21"/>
      <c r="G20" s="132"/>
      <c r="H20" s="20"/>
      <c r="I20" s="39">
        <f t="shared" si="0"/>
        <v>0</v>
      </c>
      <c r="J20" s="20"/>
      <c r="K20" s="20"/>
      <c r="L20" s="39"/>
      <c r="M20" s="39"/>
      <c r="N20" s="39"/>
      <c r="O20" s="21"/>
      <c r="S20" s="198"/>
    </row>
    <row r="21" spans="1:19" s="9" customFormat="1" ht="15.75" customHeight="1">
      <c r="A21" s="17">
        <v>15</v>
      </c>
      <c r="B21" s="18"/>
      <c r="C21" s="18"/>
      <c r="D21" s="21"/>
      <c r="E21" s="21"/>
      <c r="F21" s="21"/>
      <c r="G21" s="132"/>
      <c r="H21" s="20"/>
      <c r="I21" s="39">
        <f t="shared" si="0"/>
        <v>0</v>
      </c>
      <c r="J21" s="20"/>
      <c r="K21" s="20"/>
      <c r="L21" s="39"/>
      <c r="M21" s="39"/>
      <c r="N21" s="39"/>
      <c r="O21" s="21"/>
      <c r="S21" s="198"/>
    </row>
    <row r="22" spans="1:19" s="9" customFormat="1" ht="15.75" customHeight="1">
      <c r="A22" s="17">
        <v>16</v>
      </c>
      <c r="B22" s="18"/>
      <c r="C22" s="18"/>
      <c r="D22" s="21"/>
      <c r="E22" s="21"/>
      <c r="F22" s="21"/>
      <c r="G22" s="132"/>
      <c r="H22" s="20"/>
      <c r="I22" s="39">
        <f t="shared" si="0"/>
        <v>0</v>
      </c>
      <c r="J22" s="20"/>
      <c r="K22" s="20"/>
      <c r="L22" s="39"/>
      <c r="M22" s="39"/>
      <c r="N22" s="39"/>
      <c r="O22" s="21"/>
      <c r="S22" s="198"/>
    </row>
    <row r="23" spans="1:19" s="9" customFormat="1" ht="15.75" customHeight="1">
      <c r="A23" s="17">
        <v>17</v>
      </c>
      <c r="B23" s="18"/>
      <c r="C23" s="18"/>
      <c r="D23" s="21"/>
      <c r="E23" s="21"/>
      <c r="F23" s="21"/>
      <c r="G23" s="132"/>
      <c r="H23" s="20"/>
      <c r="I23" s="39">
        <f t="shared" si="0"/>
        <v>0</v>
      </c>
      <c r="J23" s="20"/>
      <c r="K23" s="20"/>
      <c r="L23" s="39"/>
      <c r="M23" s="39"/>
      <c r="N23" s="39"/>
      <c r="O23" s="21"/>
      <c r="S23" s="198"/>
    </row>
    <row r="24" spans="1:19" s="9" customFormat="1" ht="15.75" customHeight="1">
      <c r="A24" s="17">
        <v>18</v>
      </c>
      <c r="B24" s="18"/>
      <c r="C24" s="18"/>
      <c r="D24" s="21"/>
      <c r="E24" s="21"/>
      <c r="F24" s="21"/>
      <c r="G24" s="132"/>
      <c r="H24" s="20"/>
      <c r="I24" s="39">
        <f t="shared" si="0"/>
        <v>0</v>
      </c>
      <c r="J24" s="20"/>
      <c r="K24" s="20"/>
      <c r="L24" s="39"/>
      <c r="M24" s="39"/>
      <c r="N24" s="39"/>
      <c r="O24" s="21"/>
      <c r="S24" s="198"/>
    </row>
    <row r="25" spans="1:19" s="9" customFormat="1" ht="15.75" customHeight="1">
      <c r="A25" s="17">
        <v>19</v>
      </c>
      <c r="B25" s="18"/>
      <c r="C25" s="18"/>
      <c r="D25" s="21"/>
      <c r="E25" s="21"/>
      <c r="F25" s="21"/>
      <c r="G25" s="132"/>
      <c r="H25" s="20"/>
      <c r="I25" s="39">
        <f t="shared" si="0"/>
        <v>0</v>
      </c>
      <c r="J25" s="20"/>
      <c r="K25" s="20"/>
      <c r="L25" s="39"/>
      <c r="M25" s="39"/>
      <c r="N25" s="39"/>
      <c r="O25" s="21"/>
      <c r="S25" s="198"/>
    </row>
    <row r="26" spans="1:19" s="9" customFormat="1" ht="15.75" customHeight="1">
      <c r="A26" s="17">
        <v>20</v>
      </c>
      <c r="B26" s="18"/>
      <c r="C26" s="18"/>
      <c r="D26" s="21"/>
      <c r="E26" s="21"/>
      <c r="F26" s="21"/>
      <c r="G26" s="132"/>
      <c r="H26" s="20"/>
      <c r="I26" s="39">
        <f t="shared" si="0"/>
        <v>0</v>
      </c>
      <c r="J26" s="20"/>
      <c r="K26" s="20"/>
      <c r="L26" s="39"/>
      <c r="M26" s="39"/>
      <c r="N26" s="39"/>
      <c r="O26" s="21"/>
      <c r="S26" s="198"/>
    </row>
    <row r="27" spans="1:19" s="9" customFormat="1" ht="15.75" customHeight="1">
      <c r="A27" s="433" t="s">
        <v>481</v>
      </c>
      <c r="B27" s="452"/>
      <c r="C27" s="452"/>
      <c r="D27" s="452"/>
      <c r="E27" s="452"/>
      <c r="F27" s="434"/>
      <c r="G27" s="39"/>
      <c r="H27" s="39"/>
      <c r="I27" s="65">
        <f>SUM(I7:I26)</f>
        <v>0</v>
      </c>
      <c r="J27" s="39"/>
      <c r="K27" s="39"/>
      <c r="L27" s="65">
        <f>SUM(L7:L26)</f>
        <v>0</v>
      </c>
      <c r="M27" s="65">
        <f>IF(SUM(M7:M26)-(L27-I27)&lt;0.001,SUM(M7:M26),"false")</f>
        <v>0</v>
      </c>
      <c r="N27" s="39">
        <f>IF(I27=0,0,M27/ABS(I27))*100</f>
        <v>0</v>
      </c>
      <c r="O27" s="24"/>
      <c r="S27" s="198"/>
    </row>
    <row r="28" spans="1:19" s="9" customFormat="1" ht="15.75" customHeight="1">
      <c r="A28" s="433" t="s">
        <v>482</v>
      </c>
      <c r="B28" s="452"/>
      <c r="C28" s="452"/>
      <c r="D28" s="452"/>
      <c r="E28" s="452"/>
      <c r="F28" s="434"/>
      <c r="G28" s="39"/>
      <c r="H28" s="39"/>
      <c r="I28" s="65"/>
      <c r="J28" s="39"/>
      <c r="K28" s="39"/>
      <c r="L28" s="65"/>
      <c r="M28" s="65">
        <f>L28-I28</f>
        <v>0</v>
      </c>
      <c r="N28" s="39"/>
      <c r="O28" s="24"/>
      <c r="S28" s="198"/>
    </row>
    <row r="29" spans="1:19" s="9" customFormat="1" ht="15.75" customHeight="1">
      <c r="A29" s="433" t="s">
        <v>483</v>
      </c>
      <c r="B29" s="452"/>
      <c r="C29" s="452"/>
      <c r="D29" s="452"/>
      <c r="E29" s="452"/>
      <c r="F29" s="434"/>
      <c r="G29" s="39"/>
      <c r="H29" s="39"/>
      <c r="I29" s="65">
        <f>I27-I28</f>
        <v>0</v>
      </c>
      <c r="J29" s="39"/>
      <c r="K29" s="39"/>
      <c r="L29" s="65">
        <f>L27-L28</f>
        <v>0</v>
      </c>
      <c r="M29" s="65">
        <f>M27-M28</f>
        <v>0</v>
      </c>
      <c r="N29" s="39">
        <f>IF(I29=0,0,M29/ABS(I29))*100</f>
        <v>0</v>
      </c>
      <c r="O29" s="24"/>
      <c r="S29" s="198"/>
    </row>
    <row r="30" spans="1:19" s="10" customFormat="1" ht="15.75" customHeight="1">
      <c r="A30" s="25"/>
      <c r="F30" s="418"/>
      <c r="G30" s="418"/>
      <c r="H30" s="418"/>
      <c r="I30" s="26"/>
      <c r="J30" s="26"/>
      <c r="K30" s="26"/>
      <c r="L30" s="26"/>
      <c r="M30" s="26"/>
      <c r="S30" s="164"/>
    </row>
    <row r="31" spans="1:19" s="10" customFormat="1" ht="15.75" customHeight="1">
      <c r="A31" s="425" t="str">
        <f>表头信息!D8&amp;表头信息!E8</f>
        <v>产权持有单位填表人：谭勃</v>
      </c>
      <c r="B31" s="425"/>
      <c r="C31" s="425"/>
      <c r="D31" s="425"/>
      <c r="E31" s="425"/>
      <c r="F31" s="425"/>
      <c r="G31" s="425"/>
      <c r="H31" s="425"/>
      <c r="K31" s="453" t="str">
        <f>表头信息!D20&amp;表头信息!E23</f>
        <v>评估人员：柳青、殷涛</v>
      </c>
      <c r="L31" s="454"/>
      <c r="M31" s="454"/>
      <c r="N31" s="454"/>
      <c r="O31" s="454"/>
      <c r="S31" s="164"/>
    </row>
    <row r="32" spans="1:19" s="10" customFormat="1" ht="15.75" customHeight="1">
      <c r="A32" s="30" t="str">
        <f>表头信息!D11&amp;表头信息!E11</f>
        <v>填表日期：2022年11月2日</v>
      </c>
      <c r="B32" s="28"/>
      <c r="C32" s="28"/>
      <c r="D32" s="28"/>
      <c r="E32" s="28"/>
      <c r="F32" s="28"/>
      <c r="G32" s="31"/>
      <c r="H32" s="31"/>
      <c r="J32" s="31"/>
      <c r="K32" s="31"/>
      <c r="L32" s="31"/>
      <c r="S32" s="164"/>
    </row>
    <row r="33" spans="6:8" ht="15.75" customHeight="1">
      <c r="F33" s="56"/>
      <c r="G33" s="193"/>
      <c r="H33" s="193"/>
    </row>
  </sheetData>
  <protectedRanges>
    <protectedRange sqref="A7:H28 J7:K28 O7:O28" name="区域1"/>
  </protectedRanges>
  <mergeCells count="20">
    <mergeCell ref="K31:O31"/>
    <mergeCell ref="A5:A6"/>
    <mergeCell ref="B5:B6"/>
    <mergeCell ref="C5:C6"/>
    <mergeCell ref="D5:D6"/>
    <mergeCell ref="E5:E6"/>
    <mergeCell ref="F5:F6"/>
    <mergeCell ref="M5:M6"/>
    <mergeCell ref="N5:N6"/>
    <mergeCell ref="O5:O6"/>
    <mergeCell ref="A27:F27"/>
    <mergeCell ref="A28:F28"/>
    <mergeCell ref="A29:F29"/>
    <mergeCell ref="F30:H30"/>
    <mergeCell ref="A31:H31"/>
    <mergeCell ref="A1:O1"/>
    <mergeCell ref="A2:O2"/>
    <mergeCell ref="G5:I5"/>
    <mergeCell ref="J5:L5"/>
    <mergeCell ref="S5:T5"/>
  </mergeCells>
  <phoneticPr fontId="67" type="noConversion"/>
  <conditionalFormatting sqref="P5:Q6 R5:S5 U5:U6 R6:T6">
    <cfRule type="expression" dxfId="22" priority="2" stopIfTrue="1">
      <formula>$Q$8=""</formula>
    </cfRule>
  </conditionalFormatting>
  <dataValidations count="1">
    <dataValidation type="list" allowBlank="1" showInputMessage="1" showErrorMessage="1" sqref="Q5:Q6 U5:U6" xr:uid="{00000000-0002-0000-1800-000000000000}">
      <formula1>$S$8</formula1>
    </dataValidation>
  </dataValidations>
  <hyperlinks>
    <hyperlink ref="A1:O1" location="'3-9存货汇总'!B8" display="=&quot;存货—原材料评估&quot;&amp;表头信息!E35" xr:uid="{00000000-0004-0000-18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1366" r:id="rId4" name="Check Box 70">
              <controlPr defaultSize="0" autoPict="0" macro="[0]!原材料_复选框70_Click">
                <anchor moveWithCells="1">
                  <from>
                    <xdr:col>15</xdr:col>
                    <xdr:colOff>76200</xdr:colOff>
                    <xdr:row>0</xdr:row>
                    <xdr:rowOff>85725</xdr:rowOff>
                  </from>
                  <to>
                    <xdr:col>17</xdr:col>
                    <xdr:colOff>0</xdr:colOff>
                    <xdr:row>1</xdr:row>
                    <xdr:rowOff>85725</xdr:rowOff>
                  </to>
                </anchor>
              </controlPr>
            </control>
          </mc:Choice>
        </mc:AlternateContent>
      </controls>
    </mc:Choice>
  </mc:AlternateContent>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31"/>
  <sheetViews>
    <sheetView view="pageBreakPreview" zoomScale="85" zoomScaleNormal="100" workbookViewId="0">
      <pane xSplit="1" ySplit="6" topLeftCell="B12" activePane="bottomRight" state="frozen"/>
      <selection pane="topRight"/>
      <selection pane="bottomLeft"/>
      <selection pane="bottomRight" activeCell="C11" sqref="C11"/>
    </sheetView>
  </sheetViews>
  <sheetFormatPr defaultColWidth="8.625" defaultRowHeight="15.75" customHeight="1"/>
  <cols>
    <col min="1" max="1" width="5" style="11" customWidth="1"/>
    <col min="2" max="2" width="12.875" style="11" customWidth="1"/>
    <col min="3" max="3" width="10.125" style="11" customWidth="1"/>
    <col min="4" max="4" width="4.875" style="11" customWidth="1"/>
    <col min="5" max="5" width="10.875" style="11" customWidth="1"/>
    <col min="6" max="6" width="10.125" style="11" customWidth="1"/>
    <col min="7" max="7" width="10.125" style="186" customWidth="1"/>
    <col min="8" max="11" width="10.125" style="11" customWidth="1"/>
    <col min="12" max="12" width="6.75" style="11" customWidth="1"/>
    <col min="13" max="13" width="6.875" style="11" customWidth="1"/>
    <col min="14" max="14" width="11.125" style="11" customWidth="1"/>
    <col min="15" max="32" width="9" style="11"/>
    <col min="33" max="16384" width="8.625" style="11"/>
  </cols>
  <sheetData>
    <row r="1" spans="1:21" s="7" customFormat="1" ht="30" customHeight="1">
      <c r="A1" s="415" t="str">
        <f>"存货—在库周转材料评估"&amp;表头信息!E35</f>
        <v>存货—在库周转材料评估明细表</v>
      </c>
      <c r="B1" s="415"/>
      <c r="C1" s="415"/>
      <c r="D1" s="415"/>
      <c r="E1" s="415"/>
      <c r="F1" s="415"/>
      <c r="G1" s="415"/>
      <c r="H1" s="415"/>
      <c r="I1" s="437"/>
      <c r="J1" s="437"/>
      <c r="K1" s="437"/>
      <c r="L1" s="437"/>
      <c r="M1" s="437"/>
      <c r="N1" s="437"/>
    </row>
    <row r="2" spans="1:21" ht="15.75" customHeight="1">
      <c r="A2" s="417" t="str">
        <f>表头信息!D5&amp;表头信息!E5</f>
        <v>评估基准日：2022年10月31日</v>
      </c>
      <c r="B2" s="417"/>
      <c r="C2" s="417"/>
      <c r="D2" s="417"/>
      <c r="E2" s="417"/>
      <c r="F2" s="417"/>
      <c r="G2" s="457"/>
      <c r="H2" s="457"/>
      <c r="I2" s="457"/>
      <c r="J2" s="457"/>
      <c r="K2" s="457"/>
      <c r="L2" s="457"/>
      <c r="M2" s="457"/>
      <c r="N2" s="457"/>
    </row>
    <row r="3" spans="1:21" ht="15.75" customHeight="1">
      <c r="A3" s="12"/>
      <c r="B3" s="12"/>
      <c r="C3" s="12"/>
      <c r="D3" s="12"/>
      <c r="E3" s="12"/>
      <c r="F3" s="12"/>
      <c r="G3" s="13"/>
      <c r="H3" s="13"/>
      <c r="I3" s="13"/>
      <c r="J3" s="13"/>
      <c r="K3" s="13"/>
      <c r="L3" s="13"/>
      <c r="M3" s="13"/>
      <c r="N3" s="67" t="s">
        <v>484</v>
      </c>
    </row>
    <row r="4" spans="1:21" ht="15.75" customHeight="1">
      <c r="A4" s="64" t="str">
        <f>表头信息!D2&amp;表头信息!E2</f>
        <v>产权持有单位：西安曲江楼观旅游农业开发有限公司</v>
      </c>
      <c r="B4" s="15"/>
      <c r="C4" s="15"/>
      <c r="D4" s="15"/>
      <c r="E4" s="15"/>
      <c r="F4" s="15"/>
      <c r="G4" s="187"/>
      <c r="H4" s="15"/>
      <c r="I4" s="15"/>
      <c r="J4" s="15"/>
      <c r="K4" s="15"/>
      <c r="L4" s="15"/>
      <c r="M4" s="15"/>
      <c r="N4" s="16" t="s">
        <v>3</v>
      </c>
    </row>
    <row r="5" spans="1:21" s="8" customFormat="1" ht="15.75" customHeight="1">
      <c r="A5" s="476" t="s">
        <v>5</v>
      </c>
      <c r="B5" s="476" t="s">
        <v>464</v>
      </c>
      <c r="C5" s="476" t="s">
        <v>465</v>
      </c>
      <c r="D5" s="455" t="s">
        <v>466</v>
      </c>
      <c r="E5" s="455" t="s">
        <v>475</v>
      </c>
      <c r="F5" s="476" t="s">
        <v>238</v>
      </c>
      <c r="G5" s="477"/>
      <c r="H5" s="477"/>
      <c r="I5" s="476" t="s">
        <v>239</v>
      </c>
      <c r="J5" s="477"/>
      <c r="K5" s="477"/>
      <c r="L5" s="455" t="s">
        <v>240</v>
      </c>
      <c r="M5" s="476" t="s">
        <v>241</v>
      </c>
      <c r="N5" s="476" t="s">
        <v>8</v>
      </c>
      <c r="O5" s="68" t="s">
        <v>297</v>
      </c>
      <c r="P5" s="68" t="s">
        <v>311</v>
      </c>
      <c r="Q5" s="68" t="s">
        <v>476</v>
      </c>
      <c r="R5" s="479" t="s">
        <v>477</v>
      </c>
      <c r="S5" s="479"/>
      <c r="T5" s="68" t="s">
        <v>345</v>
      </c>
      <c r="U5" s="142" t="s">
        <v>401</v>
      </c>
    </row>
    <row r="6" spans="1:21" s="8" customFormat="1" ht="15.75" customHeight="1">
      <c r="A6" s="477"/>
      <c r="B6" s="477"/>
      <c r="C6" s="477"/>
      <c r="D6" s="456"/>
      <c r="E6" s="456"/>
      <c r="F6" s="35" t="s">
        <v>468</v>
      </c>
      <c r="G6" s="35" t="s">
        <v>469</v>
      </c>
      <c r="H6" s="35" t="s">
        <v>427</v>
      </c>
      <c r="I6" s="35" t="s">
        <v>470</v>
      </c>
      <c r="J6" s="35" t="s">
        <v>471</v>
      </c>
      <c r="K6" s="35" t="s">
        <v>427</v>
      </c>
      <c r="L6" s="456"/>
      <c r="M6" s="477"/>
      <c r="N6" s="477"/>
      <c r="O6" s="68"/>
      <c r="P6" s="68" t="s">
        <v>478</v>
      </c>
      <c r="Q6" s="68" t="s">
        <v>468</v>
      </c>
      <c r="R6" s="194" t="s">
        <v>479</v>
      </c>
      <c r="S6" s="68" t="s">
        <v>480</v>
      </c>
      <c r="T6" s="68" t="s">
        <v>348</v>
      </c>
      <c r="U6" s="142" t="s">
        <v>348</v>
      </c>
    </row>
    <row r="7" spans="1:21" s="185" customFormat="1" ht="15.75" customHeight="1">
      <c r="A7" s="17">
        <v>1</v>
      </c>
      <c r="B7" s="176"/>
      <c r="C7" s="192"/>
      <c r="D7" s="178"/>
      <c r="E7" s="178"/>
      <c r="F7" s="132"/>
      <c r="G7" s="20"/>
      <c r="H7" s="39">
        <f t="shared" ref="H7:H26" si="0">ROUND(F7*G7,2)</f>
        <v>0</v>
      </c>
      <c r="I7" s="20"/>
      <c r="J7" s="20"/>
      <c r="K7" s="39"/>
      <c r="L7" s="39">
        <f>K7-H7</f>
        <v>0</v>
      </c>
      <c r="M7" s="39">
        <f>IF(H7=0,0,L7/ABS(H7))*100</f>
        <v>0</v>
      </c>
      <c r="N7" s="21"/>
    </row>
    <row r="8" spans="1:21" s="9" customFormat="1" ht="15.75" customHeight="1">
      <c r="A8" s="17">
        <v>2</v>
      </c>
      <c r="B8" s="18"/>
      <c r="C8" s="18"/>
      <c r="D8" s="21"/>
      <c r="E8" s="21"/>
      <c r="F8" s="132"/>
      <c r="G8" s="20"/>
      <c r="H8" s="39">
        <f t="shared" si="0"/>
        <v>0</v>
      </c>
      <c r="I8" s="20"/>
      <c r="J8" s="20"/>
      <c r="K8" s="39"/>
      <c r="L8" s="39"/>
      <c r="M8" s="39"/>
      <c r="N8" s="21"/>
    </row>
    <row r="9" spans="1:21" s="9" customFormat="1" ht="15.75" customHeight="1">
      <c r="A9" s="17">
        <v>3</v>
      </c>
      <c r="B9" s="18"/>
      <c r="C9" s="18"/>
      <c r="D9" s="21"/>
      <c r="E9" s="21"/>
      <c r="F9" s="132"/>
      <c r="G9" s="20"/>
      <c r="H9" s="39">
        <f t="shared" si="0"/>
        <v>0</v>
      </c>
      <c r="I9" s="20"/>
      <c r="J9" s="20"/>
      <c r="K9" s="39"/>
      <c r="L9" s="39"/>
      <c r="M9" s="39"/>
      <c r="N9" s="21"/>
    </row>
    <row r="10" spans="1:21" s="9" customFormat="1" ht="15.75" customHeight="1">
      <c r="A10" s="17">
        <v>4</v>
      </c>
      <c r="B10" s="18"/>
      <c r="C10" s="18"/>
      <c r="D10" s="21"/>
      <c r="E10" s="21"/>
      <c r="F10" s="132"/>
      <c r="G10" s="20"/>
      <c r="H10" s="39">
        <f t="shared" si="0"/>
        <v>0</v>
      </c>
      <c r="I10" s="20"/>
      <c r="J10" s="20"/>
      <c r="K10" s="39"/>
      <c r="L10" s="39"/>
      <c r="M10" s="39"/>
      <c r="N10" s="21"/>
    </row>
    <row r="11" spans="1:21" s="9" customFormat="1" ht="15.75" customHeight="1">
      <c r="A11" s="17">
        <v>5</v>
      </c>
      <c r="B11" s="18"/>
      <c r="C11" s="18"/>
      <c r="D11" s="21"/>
      <c r="E11" s="21"/>
      <c r="F11" s="132"/>
      <c r="G11" s="20"/>
      <c r="H11" s="39">
        <f t="shared" si="0"/>
        <v>0</v>
      </c>
      <c r="I11" s="20"/>
      <c r="J11" s="20"/>
      <c r="K11" s="39"/>
      <c r="L11" s="39"/>
      <c r="M11" s="39"/>
      <c r="N11" s="21"/>
    </row>
    <row r="12" spans="1:21" s="9" customFormat="1" ht="15.75" customHeight="1">
      <c r="A12" s="17">
        <v>6</v>
      </c>
      <c r="B12" s="18"/>
      <c r="C12" s="18"/>
      <c r="D12" s="21"/>
      <c r="E12" s="21"/>
      <c r="F12" s="132"/>
      <c r="G12" s="20"/>
      <c r="H12" s="39">
        <f t="shared" si="0"/>
        <v>0</v>
      </c>
      <c r="I12" s="20"/>
      <c r="J12" s="20"/>
      <c r="K12" s="39"/>
      <c r="L12" s="39"/>
      <c r="M12" s="39"/>
      <c r="N12" s="21"/>
    </row>
    <row r="13" spans="1:21" s="9" customFormat="1" ht="15.75" customHeight="1">
      <c r="A13" s="17">
        <v>7</v>
      </c>
      <c r="B13" s="18"/>
      <c r="C13" s="18"/>
      <c r="D13" s="21"/>
      <c r="E13" s="21"/>
      <c r="F13" s="132"/>
      <c r="G13" s="20"/>
      <c r="H13" s="39">
        <f t="shared" si="0"/>
        <v>0</v>
      </c>
      <c r="I13" s="20"/>
      <c r="J13" s="20"/>
      <c r="K13" s="39"/>
      <c r="L13" s="39"/>
      <c r="M13" s="39"/>
      <c r="N13" s="21"/>
    </row>
    <row r="14" spans="1:21" s="9" customFormat="1" ht="15.75" customHeight="1">
      <c r="A14" s="17">
        <v>8</v>
      </c>
      <c r="B14" s="18"/>
      <c r="C14" s="18"/>
      <c r="D14" s="21"/>
      <c r="E14" s="21"/>
      <c r="F14" s="132"/>
      <c r="G14" s="20"/>
      <c r="H14" s="39">
        <f t="shared" si="0"/>
        <v>0</v>
      </c>
      <c r="I14" s="20"/>
      <c r="J14" s="20"/>
      <c r="K14" s="39"/>
      <c r="L14" s="39"/>
      <c r="M14" s="39"/>
      <c r="N14" s="21"/>
    </row>
    <row r="15" spans="1:21" s="9" customFormat="1" ht="15.75" customHeight="1">
      <c r="A15" s="17">
        <v>9</v>
      </c>
      <c r="B15" s="18"/>
      <c r="C15" s="18"/>
      <c r="D15" s="21"/>
      <c r="E15" s="21"/>
      <c r="F15" s="132"/>
      <c r="G15" s="20"/>
      <c r="H15" s="39">
        <f t="shared" si="0"/>
        <v>0</v>
      </c>
      <c r="I15" s="20"/>
      <c r="J15" s="20"/>
      <c r="K15" s="39"/>
      <c r="L15" s="39"/>
      <c r="M15" s="39"/>
      <c r="N15" s="21"/>
    </row>
    <row r="16" spans="1:21" s="9" customFormat="1" ht="15.75" customHeight="1">
      <c r="A16" s="17">
        <v>10</v>
      </c>
      <c r="B16" s="18"/>
      <c r="C16" s="18"/>
      <c r="D16" s="21"/>
      <c r="E16" s="21"/>
      <c r="F16" s="132"/>
      <c r="G16" s="20"/>
      <c r="H16" s="39">
        <f t="shared" si="0"/>
        <v>0</v>
      </c>
      <c r="I16" s="20"/>
      <c r="J16" s="20"/>
      <c r="K16" s="39"/>
      <c r="L16" s="39"/>
      <c r="M16" s="39"/>
      <c r="N16" s="21"/>
    </row>
    <row r="17" spans="1:14" s="9" customFormat="1" ht="15.75" customHeight="1">
      <c r="A17" s="17">
        <v>11</v>
      </c>
      <c r="B17" s="18"/>
      <c r="C17" s="18"/>
      <c r="D17" s="21"/>
      <c r="E17" s="21"/>
      <c r="F17" s="132"/>
      <c r="G17" s="20"/>
      <c r="H17" s="39">
        <f t="shared" si="0"/>
        <v>0</v>
      </c>
      <c r="I17" s="20"/>
      <c r="J17" s="20"/>
      <c r="K17" s="39"/>
      <c r="L17" s="39"/>
      <c r="M17" s="39"/>
      <c r="N17" s="21"/>
    </row>
    <row r="18" spans="1:14" s="9" customFormat="1" ht="15.75" customHeight="1">
      <c r="A18" s="17">
        <v>12</v>
      </c>
      <c r="B18" s="18"/>
      <c r="C18" s="18"/>
      <c r="D18" s="21"/>
      <c r="E18" s="21"/>
      <c r="F18" s="132"/>
      <c r="G18" s="20"/>
      <c r="H18" s="39">
        <f t="shared" si="0"/>
        <v>0</v>
      </c>
      <c r="I18" s="20"/>
      <c r="J18" s="20"/>
      <c r="K18" s="39"/>
      <c r="L18" s="39"/>
      <c r="M18" s="39"/>
      <c r="N18" s="21"/>
    </row>
    <row r="19" spans="1:14" s="9" customFormat="1" ht="15.75" customHeight="1">
      <c r="A19" s="17">
        <v>13</v>
      </c>
      <c r="B19" s="18"/>
      <c r="C19" s="18"/>
      <c r="D19" s="21"/>
      <c r="E19" s="21"/>
      <c r="F19" s="132"/>
      <c r="G19" s="20"/>
      <c r="H19" s="39">
        <f t="shared" si="0"/>
        <v>0</v>
      </c>
      <c r="I19" s="20"/>
      <c r="J19" s="20"/>
      <c r="K19" s="39"/>
      <c r="L19" s="39"/>
      <c r="M19" s="39"/>
      <c r="N19" s="21"/>
    </row>
    <row r="20" spans="1:14" s="9" customFormat="1" ht="15.75" customHeight="1">
      <c r="A20" s="17">
        <v>14</v>
      </c>
      <c r="B20" s="18"/>
      <c r="C20" s="18"/>
      <c r="D20" s="21"/>
      <c r="E20" s="21"/>
      <c r="F20" s="132"/>
      <c r="G20" s="20"/>
      <c r="H20" s="39">
        <f t="shared" si="0"/>
        <v>0</v>
      </c>
      <c r="I20" s="20"/>
      <c r="J20" s="20"/>
      <c r="K20" s="39"/>
      <c r="L20" s="39"/>
      <c r="M20" s="39"/>
      <c r="N20" s="21"/>
    </row>
    <row r="21" spans="1:14" s="9" customFormat="1" ht="15.75" customHeight="1">
      <c r="A21" s="17">
        <v>15</v>
      </c>
      <c r="B21" s="18"/>
      <c r="C21" s="18"/>
      <c r="D21" s="21"/>
      <c r="E21" s="21"/>
      <c r="F21" s="132"/>
      <c r="G21" s="20"/>
      <c r="H21" s="39">
        <f t="shared" si="0"/>
        <v>0</v>
      </c>
      <c r="I21" s="20"/>
      <c r="J21" s="20"/>
      <c r="K21" s="39"/>
      <c r="L21" s="39"/>
      <c r="M21" s="39"/>
      <c r="N21" s="21"/>
    </row>
    <row r="22" spans="1:14" s="9" customFormat="1" ht="15.75" customHeight="1">
      <c r="A22" s="17">
        <v>16</v>
      </c>
      <c r="B22" s="18"/>
      <c r="C22" s="18"/>
      <c r="D22" s="21"/>
      <c r="E22" s="21"/>
      <c r="F22" s="132"/>
      <c r="G22" s="20"/>
      <c r="H22" s="39">
        <f t="shared" si="0"/>
        <v>0</v>
      </c>
      <c r="I22" s="20"/>
      <c r="J22" s="20"/>
      <c r="K22" s="39"/>
      <c r="L22" s="39"/>
      <c r="M22" s="39"/>
      <c r="N22" s="21"/>
    </row>
    <row r="23" spans="1:14" s="9" customFormat="1" ht="15.75" customHeight="1">
      <c r="A23" s="17">
        <v>17</v>
      </c>
      <c r="B23" s="18"/>
      <c r="C23" s="18"/>
      <c r="D23" s="21"/>
      <c r="E23" s="21"/>
      <c r="F23" s="132"/>
      <c r="G23" s="20"/>
      <c r="H23" s="39">
        <f t="shared" si="0"/>
        <v>0</v>
      </c>
      <c r="I23" s="20"/>
      <c r="J23" s="20"/>
      <c r="K23" s="39"/>
      <c r="L23" s="39"/>
      <c r="M23" s="39"/>
      <c r="N23" s="21"/>
    </row>
    <row r="24" spans="1:14" s="9" customFormat="1" ht="15.75" customHeight="1">
      <c r="A24" s="17">
        <v>18</v>
      </c>
      <c r="B24" s="18"/>
      <c r="C24" s="18"/>
      <c r="D24" s="21"/>
      <c r="E24" s="21"/>
      <c r="F24" s="132"/>
      <c r="G24" s="20"/>
      <c r="H24" s="39">
        <f t="shared" si="0"/>
        <v>0</v>
      </c>
      <c r="I24" s="20"/>
      <c r="J24" s="20"/>
      <c r="K24" s="39"/>
      <c r="L24" s="39"/>
      <c r="M24" s="39"/>
      <c r="N24" s="21"/>
    </row>
    <row r="25" spans="1:14" s="9" customFormat="1" ht="15.75" customHeight="1">
      <c r="A25" s="17">
        <v>19</v>
      </c>
      <c r="B25" s="18"/>
      <c r="C25" s="18"/>
      <c r="D25" s="21"/>
      <c r="E25" s="21"/>
      <c r="F25" s="132"/>
      <c r="G25" s="20"/>
      <c r="H25" s="39">
        <f t="shared" si="0"/>
        <v>0</v>
      </c>
      <c r="I25" s="20"/>
      <c r="J25" s="20"/>
      <c r="K25" s="39"/>
      <c r="L25" s="39"/>
      <c r="M25" s="39"/>
      <c r="N25" s="21"/>
    </row>
    <row r="26" spans="1:14" s="9" customFormat="1" ht="15.75" customHeight="1">
      <c r="A26" s="17">
        <v>20</v>
      </c>
      <c r="B26" s="18"/>
      <c r="C26" s="18"/>
      <c r="D26" s="21"/>
      <c r="E26" s="21"/>
      <c r="F26" s="132"/>
      <c r="G26" s="20"/>
      <c r="H26" s="39">
        <f t="shared" si="0"/>
        <v>0</v>
      </c>
      <c r="I26" s="20"/>
      <c r="J26" s="20"/>
      <c r="K26" s="39"/>
      <c r="L26" s="39"/>
      <c r="M26" s="39"/>
      <c r="N26" s="21"/>
    </row>
    <row r="27" spans="1:14" s="9" customFormat="1" ht="15.75" customHeight="1">
      <c r="A27" s="433" t="s">
        <v>485</v>
      </c>
      <c r="B27" s="452"/>
      <c r="C27" s="452"/>
      <c r="D27" s="452"/>
      <c r="E27" s="434"/>
      <c r="F27" s="39"/>
      <c r="G27" s="39"/>
      <c r="H27" s="65">
        <f>SUM(H7:H26)</f>
        <v>0</v>
      </c>
      <c r="I27" s="39"/>
      <c r="J27" s="39"/>
      <c r="K27" s="65">
        <f>SUM(K7:K26)</f>
        <v>0</v>
      </c>
      <c r="L27" s="65">
        <f>IF(SUM(L7:L26)-(K27-H27)&lt;0.001,SUM(L7:L26),"false")</f>
        <v>0</v>
      </c>
      <c r="M27" s="39">
        <f>IF(H27=0,0,L27/ABS(H27))*100</f>
        <v>0</v>
      </c>
      <c r="N27" s="24"/>
    </row>
    <row r="28" spans="1:14" s="10" customFormat="1" ht="15.75" customHeight="1">
      <c r="A28" s="25"/>
      <c r="E28" s="418"/>
      <c r="F28" s="418"/>
      <c r="G28" s="418"/>
      <c r="H28" s="26"/>
      <c r="I28" s="26"/>
      <c r="J28" s="26"/>
      <c r="K28" s="26"/>
      <c r="L28" s="26"/>
    </row>
    <row r="29" spans="1:14" s="10" customFormat="1" ht="15.75" customHeight="1">
      <c r="A29" s="425" t="str">
        <f>表头信息!D8&amp;表头信息!E8</f>
        <v>产权持有单位填表人：谭勃</v>
      </c>
      <c r="B29" s="425"/>
      <c r="C29" s="425"/>
      <c r="D29" s="425"/>
      <c r="E29" s="425"/>
      <c r="F29" s="425"/>
      <c r="G29" s="425"/>
      <c r="J29" s="453" t="str">
        <f>表头信息!D20&amp;表头信息!E23</f>
        <v>评估人员：柳青、殷涛</v>
      </c>
      <c r="K29" s="454"/>
      <c r="L29" s="454"/>
      <c r="M29" s="454"/>
      <c r="N29" s="454"/>
    </row>
    <row r="30" spans="1:14" s="10" customFormat="1" ht="15.75" customHeight="1">
      <c r="A30" s="30" t="str">
        <f>表头信息!D11&amp;表头信息!E11</f>
        <v>填表日期：2022年11月2日</v>
      </c>
      <c r="B30" s="28"/>
      <c r="C30" s="28"/>
      <c r="D30" s="28"/>
      <c r="E30" s="28"/>
      <c r="F30" s="31"/>
      <c r="G30" s="31"/>
      <c r="I30" s="31"/>
      <c r="J30" s="31"/>
      <c r="K30" s="31"/>
    </row>
    <row r="31" spans="1:14" ht="15.75" customHeight="1">
      <c r="E31" s="56"/>
      <c r="F31" s="56"/>
      <c r="G31" s="193"/>
    </row>
  </sheetData>
  <protectedRanges>
    <protectedRange sqref="A7:G26 I7:J26 N7:N26" name="区域1"/>
  </protectedRanges>
  <mergeCells count="17">
    <mergeCell ref="A27:E27"/>
    <mergeCell ref="E28:G28"/>
    <mergeCell ref="A29:G29"/>
    <mergeCell ref="J29:N29"/>
    <mergeCell ref="A5:A6"/>
    <mergeCell ref="B5:B6"/>
    <mergeCell ref="C5:C6"/>
    <mergeCell ref="D5:D6"/>
    <mergeCell ref="E5:E6"/>
    <mergeCell ref="L5:L6"/>
    <mergeCell ref="M5:M6"/>
    <mergeCell ref="N5:N6"/>
    <mergeCell ref="A1:N1"/>
    <mergeCell ref="A2:N2"/>
    <mergeCell ref="F5:H5"/>
    <mergeCell ref="I5:K5"/>
    <mergeCell ref="R5:S5"/>
  </mergeCells>
  <phoneticPr fontId="67" type="noConversion"/>
  <conditionalFormatting sqref="O5:P6 Q5:R5 T5:T6 Q6:S6">
    <cfRule type="expression" dxfId="21" priority="1" stopIfTrue="1">
      <formula>$R$8=""</formula>
    </cfRule>
  </conditionalFormatting>
  <dataValidations count="1">
    <dataValidation type="list" allowBlank="1" showInputMessage="1" showErrorMessage="1" sqref="P5:P6 T5:T6" xr:uid="{00000000-0002-0000-1900-000000000000}">
      <formula1>$T$8</formula1>
    </dataValidation>
  </dataValidations>
  <hyperlinks>
    <hyperlink ref="A1:N1" location="'3-9存货汇总'!B9" display="=&quot;存货—在库周转材料评估&quot;&amp;表头信息!E35" xr:uid="{00000000-0004-0000-19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2390" r:id="rId4" name="Check Box 70">
              <controlPr defaultSize="0" autoPict="0" macro="[0]!在库周转材料_复选框70_Click">
                <anchor moveWithCells="1">
                  <from>
                    <xdr:col>14</xdr:col>
                    <xdr:colOff>85725</xdr:colOff>
                    <xdr:row>0</xdr:row>
                    <xdr:rowOff>66675</xdr:rowOff>
                  </from>
                  <to>
                    <xdr:col>16</xdr:col>
                    <xdr:colOff>85725</xdr:colOff>
                    <xdr:row>1</xdr:row>
                    <xdr:rowOff>142875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V31"/>
  <sheetViews>
    <sheetView view="pageBreakPreview" zoomScale="85" zoomScaleNormal="100" workbookViewId="0">
      <pane xSplit="1" ySplit="6" topLeftCell="B12" activePane="bottomRight" state="frozen"/>
      <selection pane="topRight"/>
      <selection pane="bottomLeft"/>
      <selection pane="bottomRight" activeCell="C11" sqref="C11"/>
    </sheetView>
  </sheetViews>
  <sheetFormatPr defaultColWidth="8.625" defaultRowHeight="15.75" customHeight="1"/>
  <cols>
    <col min="1" max="1" width="5" style="11" customWidth="1"/>
    <col min="2" max="2" width="10.875" style="11" customWidth="1"/>
    <col min="3" max="3" width="11.5" style="11" customWidth="1"/>
    <col min="4" max="4" width="13.125" style="11" customWidth="1"/>
    <col min="5" max="5" width="4.875" style="11" customWidth="1"/>
    <col min="6" max="8" width="10.125" style="173" customWidth="1"/>
    <col min="9" max="9" width="10.125" style="11" customWidth="1"/>
    <col min="10" max="11" width="10.125" style="173" customWidth="1"/>
    <col min="12" max="12" width="6.625" style="173"/>
    <col min="13" max="13" width="7.875" style="173"/>
    <col min="14" max="32" width="9" style="11"/>
    <col min="33" max="16384" width="8.625" style="11"/>
  </cols>
  <sheetData>
    <row r="1" spans="1:22" s="7" customFormat="1" ht="30" customHeight="1">
      <c r="A1" s="415" t="str">
        <f>"存货—委托加工物资评估"&amp;表头信息!E35</f>
        <v>存货—委托加工物资评估明细表</v>
      </c>
      <c r="B1" s="480"/>
      <c r="C1" s="480"/>
      <c r="D1" s="480"/>
      <c r="E1" s="480"/>
      <c r="F1" s="480"/>
      <c r="G1" s="480"/>
      <c r="H1" s="480"/>
      <c r="I1" s="481"/>
      <c r="J1" s="481"/>
      <c r="K1" s="481"/>
      <c r="L1" s="481"/>
      <c r="M1" s="481"/>
      <c r="N1" s="481"/>
    </row>
    <row r="2" spans="1:22" ht="15.75" customHeight="1">
      <c r="A2" s="417" t="str">
        <f>表头信息!D5&amp;表头信息!E5</f>
        <v>评估基准日：2022年10月31日</v>
      </c>
      <c r="B2" s="417"/>
      <c r="C2" s="417"/>
      <c r="D2" s="417"/>
      <c r="E2" s="417"/>
      <c r="F2" s="417"/>
      <c r="G2" s="417"/>
      <c r="H2" s="457"/>
      <c r="I2" s="457"/>
      <c r="J2" s="457"/>
      <c r="K2" s="457"/>
      <c r="L2" s="457"/>
      <c r="M2" s="457"/>
      <c r="N2" s="457"/>
    </row>
    <row r="3" spans="1:22" ht="15.75" customHeight="1">
      <c r="A3" s="12"/>
      <c r="B3" s="12"/>
      <c r="C3" s="12"/>
      <c r="D3" s="12"/>
      <c r="E3" s="12"/>
      <c r="F3" s="12"/>
      <c r="G3" s="12"/>
      <c r="H3" s="13"/>
      <c r="I3" s="13"/>
      <c r="J3" s="13"/>
      <c r="K3" s="13"/>
      <c r="L3" s="13"/>
      <c r="M3" s="448" t="s">
        <v>486</v>
      </c>
      <c r="N3" s="449"/>
    </row>
    <row r="4" spans="1:22" ht="15.75" customHeight="1">
      <c r="A4" s="64" t="str">
        <f>表头信息!D2&amp;表头信息!E2</f>
        <v>产权持有单位：西安曲江楼观旅游农业开发有限公司</v>
      </c>
      <c r="B4" s="15"/>
      <c r="C4" s="15"/>
      <c r="D4" s="15"/>
      <c r="E4" s="15"/>
      <c r="F4" s="166"/>
      <c r="G4" s="166"/>
      <c r="H4" s="166"/>
      <c r="I4" s="15"/>
      <c r="J4" s="166"/>
      <c r="K4" s="166"/>
      <c r="L4" s="166"/>
      <c r="M4" s="166"/>
      <c r="N4" s="16" t="s">
        <v>3</v>
      </c>
    </row>
    <row r="5" spans="1:22" s="8" customFormat="1" ht="15.75" customHeight="1">
      <c r="A5" s="476" t="s">
        <v>5</v>
      </c>
      <c r="B5" s="476" t="s">
        <v>464</v>
      </c>
      <c r="C5" s="476" t="s">
        <v>465</v>
      </c>
      <c r="D5" s="476" t="s">
        <v>487</v>
      </c>
      <c r="E5" s="476" t="s">
        <v>466</v>
      </c>
      <c r="F5" s="476" t="s">
        <v>238</v>
      </c>
      <c r="G5" s="477"/>
      <c r="H5" s="477"/>
      <c r="I5" s="482" t="s">
        <v>239</v>
      </c>
      <c r="J5" s="483"/>
      <c r="K5" s="483"/>
      <c r="L5" s="484" t="s">
        <v>240</v>
      </c>
      <c r="M5" s="482" t="s">
        <v>241</v>
      </c>
      <c r="N5" s="476" t="s">
        <v>8</v>
      </c>
      <c r="O5" s="68" t="s">
        <v>297</v>
      </c>
      <c r="P5" s="68" t="s">
        <v>311</v>
      </c>
      <c r="Q5" s="68" t="s">
        <v>311</v>
      </c>
      <c r="R5" s="68" t="s">
        <v>312</v>
      </c>
      <c r="S5" s="68" t="s">
        <v>400</v>
      </c>
      <c r="T5" s="68" t="s">
        <v>345</v>
      </c>
      <c r="U5" s="142" t="s">
        <v>401</v>
      </c>
      <c r="V5" s="68" t="s">
        <v>303</v>
      </c>
    </row>
    <row r="6" spans="1:22" s="8" customFormat="1" ht="15.75" customHeight="1">
      <c r="A6" s="477"/>
      <c r="B6" s="477"/>
      <c r="C6" s="477"/>
      <c r="D6" s="477"/>
      <c r="E6" s="477"/>
      <c r="F6" s="35" t="s">
        <v>468</v>
      </c>
      <c r="G6" s="35" t="s">
        <v>469</v>
      </c>
      <c r="H6" s="35" t="s">
        <v>427</v>
      </c>
      <c r="I6" s="107" t="s">
        <v>470</v>
      </c>
      <c r="J6" s="183" t="s">
        <v>471</v>
      </c>
      <c r="K6" s="183" t="s">
        <v>427</v>
      </c>
      <c r="L6" s="485"/>
      <c r="M6" s="483"/>
      <c r="N6" s="477"/>
      <c r="O6" s="68"/>
      <c r="P6" s="68" t="s">
        <v>318</v>
      </c>
      <c r="Q6" s="68" t="s">
        <v>319</v>
      </c>
      <c r="R6" s="68" t="s">
        <v>320</v>
      </c>
      <c r="S6" s="68" t="s">
        <v>403</v>
      </c>
      <c r="T6" s="68" t="s">
        <v>348</v>
      </c>
      <c r="U6" s="142" t="s">
        <v>348</v>
      </c>
      <c r="V6" s="68" t="s">
        <v>488</v>
      </c>
    </row>
    <row r="7" spans="1:22" s="9" customFormat="1" ht="15.75" customHeight="1">
      <c r="A7" s="17">
        <v>1</v>
      </c>
      <c r="B7" s="176"/>
      <c r="C7" s="176"/>
      <c r="D7" s="17"/>
      <c r="E7" s="178"/>
      <c r="F7" s="132"/>
      <c r="G7" s="20"/>
      <c r="H7" s="39">
        <f t="shared" ref="H7:H26" si="0">ROUND(F7*G7,2)</f>
        <v>0</v>
      </c>
      <c r="I7" s="20"/>
      <c r="J7" s="20"/>
      <c r="K7" s="39"/>
      <c r="L7" s="39">
        <f>K7-H7</f>
        <v>0</v>
      </c>
      <c r="M7" s="39">
        <f>IF(H7=0,0,L7/ABS(H7))*100</f>
        <v>0</v>
      </c>
      <c r="N7" s="21"/>
    </row>
    <row r="8" spans="1:22" s="9" customFormat="1" ht="15.75" customHeight="1">
      <c r="A8" s="17">
        <v>2</v>
      </c>
      <c r="B8" s="18"/>
      <c r="C8" s="18"/>
      <c r="D8" s="17"/>
      <c r="E8" s="21"/>
      <c r="F8" s="132"/>
      <c r="G8" s="20"/>
      <c r="H8" s="39">
        <f t="shared" si="0"/>
        <v>0</v>
      </c>
      <c r="I8" s="20"/>
      <c r="J8" s="20"/>
      <c r="K8" s="39"/>
      <c r="L8" s="39"/>
      <c r="M8" s="39"/>
      <c r="N8" s="21"/>
    </row>
    <row r="9" spans="1:22" s="9" customFormat="1" ht="15.75" customHeight="1">
      <c r="A9" s="17">
        <v>3</v>
      </c>
      <c r="B9" s="18"/>
      <c r="C9" s="18"/>
      <c r="D9" s="17"/>
      <c r="E9" s="21"/>
      <c r="F9" s="132"/>
      <c r="G9" s="20"/>
      <c r="H9" s="39">
        <f t="shared" si="0"/>
        <v>0</v>
      </c>
      <c r="I9" s="20"/>
      <c r="J9" s="20"/>
      <c r="K9" s="39"/>
      <c r="L9" s="39"/>
      <c r="M9" s="39"/>
      <c r="N9" s="21"/>
    </row>
    <row r="10" spans="1:22" s="9" customFormat="1" ht="15.75" customHeight="1">
      <c r="A10" s="17">
        <v>4</v>
      </c>
      <c r="B10" s="18"/>
      <c r="C10" s="18"/>
      <c r="D10" s="17"/>
      <c r="E10" s="21"/>
      <c r="F10" s="132"/>
      <c r="G10" s="20"/>
      <c r="H10" s="39">
        <f t="shared" si="0"/>
        <v>0</v>
      </c>
      <c r="I10" s="20"/>
      <c r="J10" s="20"/>
      <c r="K10" s="39"/>
      <c r="L10" s="39"/>
      <c r="M10" s="39"/>
      <c r="N10" s="21"/>
    </row>
    <row r="11" spans="1:22" s="9" customFormat="1" ht="15.75" customHeight="1">
      <c r="A11" s="17">
        <v>5</v>
      </c>
      <c r="B11" s="18"/>
      <c r="C11" s="18"/>
      <c r="D11" s="17"/>
      <c r="E11" s="21"/>
      <c r="F11" s="132"/>
      <c r="G11" s="20"/>
      <c r="H11" s="39">
        <f t="shared" si="0"/>
        <v>0</v>
      </c>
      <c r="I11" s="20"/>
      <c r="J11" s="20"/>
      <c r="K11" s="39"/>
      <c r="L11" s="39"/>
      <c r="M11" s="39"/>
      <c r="N11" s="21"/>
    </row>
    <row r="12" spans="1:22" s="9" customFormat="1" ht="15.75" customHeight="1">
      <c r="A12" s="17">
        <v>6</v>
      </c>
      <c r="B12" s="18"/>
      <c r="C12" s="18"/>
      <c r="D12" s="17"/>
      <c r="E12" s="21"/>
      <c r="F12" s="132"/>
      <c r="G12" s="20"/>
      <c r="H12" s="39">
        <f t="shared" si="0"/>
        <v>0</v>
      </c>
      <c r="I12" s="20"/>
      <c r="J12" s="20"/>
      <c r="K12" s="39"/>
      <c r="L12" s="39"/>
      <c r="M12" s="39"/>
      <c r="N12" s="21"/>
    </row>
    <row r="13" spans="1:22" s="9" customFormat="1" ht="15.75" customHeight="1">
      <c r="A13" s="17">
        <v>7</v>
      </c>
      <c r="B13" s="18"/>
      <c r="C13" s="18"/>
      <c r="D13" s="17"/>
      <c r="E13" s="21"/>
      <c r="F13" s="132"/>
      <c r="G13" s="20"/>
      <c r="H13" s="39">
        <f t="shared" si="0"/>
        <v>0</v>
      </c>
      <c r="I13" s="20"/>
      <c r="J13" s="20"/>
      <c r="K13" s="39"/>
      <c r="L13" s="39"/>
      <c r="M13" s="39"/>
      <c r="N13" s="21"/>
    </row>
    <row r="14" spans="1:22" s="9" customFormat="1" ht="15.75" customHeight="1">
      <c r="A14" s="17">
        <v>8</v>
      </c>
      <c r="B14" s="18"/>
      <c r="C14" s="18"/>
      <c r="D14" s="17"/>
      <c r="E14" s="21"/>
      <c r="F14" s="132"/>
      <c r="G14" s="20"/>
      <c r="H14" s="39">
        <f t="shared" si="0"/>
        <v>0</v>
      </c>
      <c r="I14" s="20"/>
      <c r="J14" s="20"/>
      <c r="K14" s="39"/>
      <c r="L14" s="39"/>
      <c r="M14" s="39"/>
      <c r="N14" s="21"/>
    </row>
    <row r="15" spans="1:22" s="9" customFormat="1" ht="15.75" customHeight="1">
      <c r="A15" s="17">
        <v>9</v>
      </c>
      <c r="B15" s="18"/>
      <c r="C15" s="18"/>
      <c r="D15" s="17"/>
      <c r="E15" s="21"/>
      <c r="F15" s="132"/>
      <c r="G15" s="20"/>
      <c r="H15" s="39">
        <f t="shared" si="0"/>
        <v>0</v>
      </c>
      <c r="I15" s="20"/>
      <c r="J15" s="20"/>
      <c r="K15" s="39"/>
      <c r="L15" s="39"/>
      <c r="M15" s="39"/>
      <c r="N15" s="21"/>
    </row>
    <row r="16" spans="1:22" s="9" customFormat="1" ht="15.75" customHeight="1">
      <c r="A16" s="17">
        <v>10</v>
      </c>
      <c r="B16" s="18"/>
      <c r="C16" s="18"/>
      <c r="D16" s="17"/>
      <c r="E16" s="21"/>
      <c r="F16" s="132"/>
      <c r="G16" s="20"/>
      <c r="H16" s="39">
        <f t="shared" si="0"/>
        <v>0</v>
      </c>
      <c r="I16" s="20"/>
      <c r="J16" s="20"/>
      <c r="K16" s="39"/>
      <c r="L16" s="39"/>
      <c r="M16" s="39"/>
      <c r="N16" s="21"/>
    </row>
    <row r="17" spans="1:14" s="9" customFormat="1" ht="15.75" customHeight="1">
      <c r="A17" s="17">
        <v>11</v>
      </c>
      <c r="B17" s="18"/>
      <c r="C17" s="18"/>
      <c r="D17" s="17"/>
      <c r="E17" s="21"/>
      <c r="F17" s="132"/>
      <c r="G17" s="20"/>
      <c r="H17" s="39">
        <f t="shared" si="0"/>
        <v>0</v>
      </c>
      <c r="I17" s="20"/>
      <c r="J17" s="20"/>
      <c r="K17" s="39"/>
      <c r="L17" s="39"/>
      <c r="M17" s="39"/>
      <c r="N17" s="21"/>
    </row>
    <row r="18" spans="1:14" s="9" customFormat="1" ht="15.75" customHeight="1">
      <c r="A18" s="17">
        <v>12</v>
      </c>
      <c r="B18" s="18"/>
      <c r="C18" s="18"/>
      <c r="D18" s="17"/>
      <c r="E18" s="21"/>
      <c r="F18" s="132"/>
      <c r="G18" s="20"/>
      <c r="H18" s="39">
        <f t="shared" si="0"/>
        <v>0</v>
      </c>
      <c r="I18" s="20"/>
      <c r="J18" s="20"/>
      <c r="K18" s="39"/>
      <c r="L18" s="39"/>
      <c r="M18" s="39"/>
      <c r="N18" s="21"/>
    </row>
    <row r="19" spans="1:14" s="9" customFormat="1" ht="15.75" customHeight="1">
      <c r="A19" s="17">
        <v>13</v>
      </c>
      <c r="B19" s="18"/>
      <c r="C19" s="18"/>
      <c r="D19" s="17"/>
      <c r="E19" s="21"/>
      <c r="F19" s="132"/>
      <c r="G19" s="20"/>
      <c r="H19" s="39">
        <f t="shared" si="0"/>
        <v>0</v>
      </c>
      <c r="I19" s="20"/>
      <c r="J19" s="20"/>
      <c r="K19" s="39"/>
      <c r="L19" s="39"/>
      <c r="M19" s="39"/>
      <c r="N19" s="21"/>
    </row>
    <row r="20" spans="1:14" s="9" customFormat="1" ht="15.75" customHeight="1">
      <c r="A20" s="17">
        <v>14</v>
      </c>
      <c r="B20" s="18"/>
      <c r="C20" s="18"/>
      <c r="D20" s="17"/>
      <c r="E20" s="21"/>
      <c r="F20" s="132"/>
      <c r="G20" s="20"/>
      <c r="H20" s="39">
        <f t="shared" si="0"/>
        <v>0</v>
      </c>
      <c r="I20" s="20"/>
      <c r="J20" s="20"/>
      <c r="K20" s="39"/>
      <c r="L20" s="39"/>
      <c r="M20" s="39"/>
      <c r="N20" s="21"/>
    </row>
    <row r="21" spans="1:14" s="9" customFormat="1" ht="15.75" customHeight="1">
      <c r="A21" s="17">
        <v>15</v>
      </c>
      <c r="B21" s="18"/>
      <c r="C21" s="18"/>
      <c r="D21" s="17"/>
      <c r="E21" s="21"/>
      <c r="F21" s="132"/>
      <c r="G21" s="20"/>
      <c r="H21" s="39">
        <f t="shared" si="0"/>
        <v>0</v>
      </c>
      <c r="I21" s="20"/>
      <c r="J21" s="20"/>
      <c r="K21" s="39"/>
      <c r="L21" s="39"/>
      <c r="M21" s="39"/>
      <c r="N21" s="21"/>
    </row>
    <row r="22" spans="1:14" s="9" customFormat="1" ht="15.75" customHeight="1">
      <c r="A22" s="17">
        <v>16</v>
      </c>
      <c r="B22" s="18"/>
      <c r="C22" s="18"/>
      <c r="D22" s="17"/>
      <c r="E22" s="21"/>
      <c r="F22" s="132"/>
      <c r="G22" s="20"/>
      <c r="H22" s="39">
        <f t="shared" si="0"/>
        <v>0</v>
      </c>
      <c r="I22" s="20"/>
      <c r="J22" s="20"/>
      <c r="K22" s="39"/>
      <c r="L22" s="39"/>
      <c r="M22" s="39"/>
      <c r="N22" s="21"/>
    </row>
    <row r="23" spans="1:14" s="9" customFormat="1" ht="15.75" customHeight="1">
      <c r="A23" s="17">
        <v>17</v>
      </c>
      <c r="B23" s="18"/>
      <c r="C23" s="18"/>
      <c r="D23" s="17"/>
      <c r="E23" s="21"/>
      <c r="F23" s="132"/>
      <c r="G23" s="20"/>
      <c r="H23" s="39">
        <f t="shared" si="0"/>
        <v>0</v>
      </c>
      <c r="I23" s="20"/>
      <c r="J23" s="20"/>
      <c r="K23" s="39"/>
      <c r="L23" s="39"/>
      <c r="M23" s="39"/>
      <c r="N23" s="21"/>
    </row>
    <row r="24" spans="1:14" s="9" customFormat="1" ht="15.75" customHeight="1">
      <c r="A24" s="17">
        <v>18</v>
      </c>
      <c r="B24" s="18"/>
      <c r="C24" s="18"/>
      <c r="D24" s="17"/>
      <c r="E24" s="21"/>
      <c r="F24" s="132"/>
      <c r="G24" s="20"/>
      <c r="H24" s="39">
        <f t="shared" si="0"/>
        <v>0</v>
      </c>
      <c r="I24" s="20"/>
      <c r="J24" s="20"/>
      <c r="K24" s="39"/>
      <c r="L24" s="39"/>
      <c r="M24" s="39"/>
      <c r="N24" s="21"/>
    </row>
    <row r="25" spans="1:14" s="9" customFormat="1" ht="15.75" customHeight="1">
      <c r="A25" s="17">
        <v>19</v>
      </c>
      <c r="B25" s="18"/>
      <c r="C25" s="18"/>
      <c r="D25" s="17"/>
      <c r="E25" s="21"/>
      <c r="F25" s="132"/>
      <c r="G25" s="20"/>
      <c r="H25" s="39">
        <f t="shared" si="0"/>
        <v>0</v>
      </c>
      <c r="I25" s="20"/>
      <c r="J25" s="20"/>
      <c r="K25" s="39"/>
      <c r="L25" s="39"/>
      <c r="M25" s="39"/>
      <c r="N25" s="21"/>
    </row>
    <row r="26" spans="1:14" s="9" customFormat="1" ht="15.75" customHeight="1">
      <c r="A26" s="17">
        <v>20</v>
      </c>
      <c r="B26" s="18"/>
      <c r="C26" s="18"/>
      <c r="D26" s="17"/>
      <c r="E26" s="21"/>
      <c r="F26" s="132"/>
      <c r="G26" s="20"/>
      <c r="H26" s="39">
        <f t="shared" si="0"/>
        <v>0</v>
      </c>
      <c r="I26" s="20"/>
      <c r="J26" s="20"/>
      <c r="K26" s="39"/>
      <c r="L26" s="39"/>
      <c r="M26" s="39"/>
      <c r="N26" s="21"/>
    </row>
    <row r="27" spans="1:14" s="9" customFormat="1" ht="15.75" customHeight="1">
      <c r="A27" s="433" t="s">
        <v>384</v>
      </c>
      <c r="B27" s="452"/>
      <c r="C27" s="452"/>
      <c r="D27" s="452"/>
      <c r="E27" s="434"/>
      <c r="F27" s="39"/>
      <c r="G27" s="39"/>
      <c r="H27" s="65">
        <f>SUM(H7:H26)</f>
        <v>0</v>
      </c>
      <c r="I27" s="39"/>
      <c r="J27" s="39"/>
      <c r="K27" s="65">
        <f>SUM(K7:K26)</f>
        <v>0</v>
      </c>
      <c r="L27" s="65">
        <f>IF(SUM(L7:L26)-(K27-H27)&lt;0.001,SUM(L7:L26),"false")</f>
        <v>0</v>
      </c>
      <c r="M27" s="39">
        <f>IF(H27=0,0,L27/ABS(H27))*100</f>
        <v>0</v>
      </c>
      <c r="N27" s="24"/>
    </row>
    <row r="28" spans="1:14" s="10" customFormat="1" ht="15.75" customHeight="1">
      <c r="A28" s="25"/>
      <c r="E28" s="418"/>
      <c r="F28" s="418"/>
      <c r="G28" s="418"/>
      <c r="H28" s="26"/>
      <c r="I28" s="26"/>
      <c r="J28" s="26"/>
      <c r="K28" s="26"/>
      <c r="L28" s="26"/>
    </row>
    <row r="29" spans="1:14" s="10" customFormat="1" ht="15.75" customHeight="1">
      <c r="A29" s="425" t="str">
        <f>表头信息!D8&amp;表头信息!E8</f>
        <v>产权持有单位填表人：谭勃</v>
      </c>
      <c r="B29" s="425"/>
      <c r="C29" s="425"/>
      <c r="D29" s="425"/>
      <c r="E29" s="425"/>
      <c r="F29" s="425"/>
      <c r="G29" s="425"/>
      <c r="J29" s="453" t="str">
        <f>表头信息!D20&amp;表头信息!E23</f>
        <v>评估人员：柳青、殷涛</v>
      </c>
      <c r="K29" s="454"/>
      <c r="L29" s="454"/>
      <c r="M29" s="454"/>
      <c r="N29" s="454"/>
    </row>
    <row r="30" spans="1:14" s="10" customFormat="1" ht="15.75" customHeight="1">
      <c r="A30" s="30" t="str">
        <f>表头信息!D11&amp;表头信息!E11</f>
        <v>填表日期：2022年11月2日</v>
      </c>
      <c r="B30" s="28"/>
      <c r="C30" s="28"/>
      <c r="D30" s="28"/>
      <c r="E30" s="28"/>
      <c r="F30" s="31"/>
      <c r="G30" s="31"/>
      <c r="I30" s="31"/>
      <c r="J30" s="31"/>
      <c r="K30" s="31"/>
    </row>
    <row r="31" spans="1:14" ht="15.75" customHeight="1">
      <c r="E31" s="56"/>
      <c r="F31" s="182"/>
      <c r="G31" s="182"/>
    </row>
  </sheetData>
  <protectedRanges>
    <protectedRange sqref="A7:G26 I7:J26 N7:N26" name="区域1"/>
  </protectedRanges>
  <mergeCells count="17">
    <mergeCell ref="A27:E27"/>
    <mergeCell ref="E28:G28"/>
    <mergeCell ref="A29:G29"/>
    <mergeCell ref="J29:N29"/>
    <mergeCell ref="A5:A6"/>
    <mergeCell ref="B5:B6"/>
    <mergeCell ref="C5:C6"/>
    <mergeCell ref="D5:D6"/>
    <mergeCell ref="E5:E6"/>
    <mergeCell ref="L5:L6"/>
    <mergeCell ref="M5:M6"/>
    <mergeCell ref="N5:N6"/>
    <mergeCell ref="A1:N1"/>
    <mergeCell ref="A2:N2"/>
    <mergeCell ref="M3:N3"/>
    <mergeCell ref="F5:H5"/>
    <mergeCell ref="I5:K5"/>
  </mergeCells>
  <phoneticPr fontId="67" type="noConversion"/>
  <conditionalFormatting sqref="O5:T6 V5:V6">
    <cfRule type="expression" dxfId="20" priority="1" stopIfTrue="1">
      <formula>$P$8=""</formula>
    </cfRule>
  </conditionalFormatting>
  <dataValidations count="1">
    <dataValidation type="list" allowBlank="1" showInputMessage="1" showErrorMessage="1" sqref="T5:T6 P5:R6" xr:uid="{00000000-0002-0000-1A00-000000000000}">
      <formula1>$Q$8</formula1>
    </dataValidation>
  </dataValidations>
  <hyperlinks>
    <hyperlink ref="A1:N1" location="'3-9存货汇总'!B10" display="=&quot;存货—委托加工物资评估&quot;&amp;表头信息!E35" xr:uid="{00000000-0004-0000-1A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3414" r:id="rId4" name="Check Box 70">
              <controlPr defaultSize="0" autoPict="0" macro="[0]!委托加工物资_复选框70_Click">
                <anchor moveWithCells="1">
                  <from>
                    <xdr:col>14</xdr:col>
                    <xdr:colOff>85725</xdr:colOff>
                    <xdr:row>0</xdr:row>
                    <xdr:rowOff>76200</xdr:rowOff>
                  </from>
                  <to>
                    <xdr:col>15</xdr:col>
                    <xdr:colOff>676275</xdr:colOff>
                    <xdr:row>1</xdr:row>
                    <xdr:rowOff>142875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A33"/>
  <sheetViews>
    <sheetView view="pageBreakPreview" zoomScale="85" zoomScaleNormal="100" workbookViewId="0">
      <pane xSplit="1" ySplit="6" topLeftCell="B16" activePane="bottomRight" state="frozen"/>
      <selection pane="topRight"/>
      <selection pane="bottomLeft"/>
      <selection pane="bottomRight" activeCell="C11" sqref="C11"/>
    </sheetView>
  </sheetViews>
  <sheetFormatPr defaultColWidth="8.625" defaultRowHeight="15.75" customHeight="1" outlineLevelCol="1"/>
  <cols>
    <col min="1" max="1" width="4.25" style="11" customWidth="1"/>
    <col min="2" max="2" width="20.875" style="11" customWidth="1"/>
    <col min="3" max="3" width="13.625" style="11" customWidth="1"/>
    <col min="4" max="4" width="13.625" style="11" customWidth="1" outlineLevel="1"/>
    <col min="5" max="5" width="4.75" style="11" customWidth="1"/>
    <col min="6" max="6" width="8" style="11" customWidth="1"/>
    <col min="7" max="7" width="8.75" style="11" customWidth="1"/>
    <col min="8" max="8" width="11.875" style="186" customWidth="1"/>
    <col min="9" max="9" width="9.125" style="11"/>
    <col min="10" max="10" width="8.75" style="11" customWidth="1"/>
    <col min="11" max="11" width="12.375" style="11" customWidth="1"/>
    <col min="12" max="12" width="8.75" style="11" customWidth="1"/>
    <col min="13" max="13" width="7.875" style="11" customWidth="1"/>
    <col min="14" max="14" width="6.875" style="11" customWidth="1"/>
    <col min="15" max="32" width="9" style="11"/>
    <col min="33" max="16384" width="8.625" style="11"/>
  </cols>
  <sheetData>
    <row r="1" spans="1:27" s="7" customFormat="1" ht="30" customHeight="1">
      <c r="A1" s="415" t="str">
        <f>"存货—产成品（库存商品、开发产品、农产品）评估"&amp;表头信息!E35</f>
        <v>存货—产成品（库存商品、开发产品、农产品）评估明细表</v>
      </c>
      <c r="B1" s="415"/>
      <c r="C1" s="415"/>
      <c r="D1" s="415"/>
      <c r="E1" s="415"/>
      <c r="F1" s="415"/>
      <c r="G1" s="415"/>
      <c r="H1" s="437"/>
      <c r="I1" s="437"/>
      <c r="J1" s="437"/>
      <c r="K1" s="437"/>
      <c r="L1" s="486"/>
      <c r="M1" s="486"/>
      <c r="N1" s="486"/>
    </row>
    <row r="2" spans="1:27" ht="15.75" customHeight="1">
      <c r="A2" s="417" t="str">
        <f>表头信息!D5&amp;表头信息!E5</f>
        <v>评估基准日：2022年10月31日</v>
      </c>
      <c r="B2" s="417"/>
      <c r="C2" s="417"/>
      <c r="D2" s="417"/>
      <c r="E2" s="417"/>
      <c r="F2" s="417"/>
      <c r="G2" s="417"/>
      <c r="H2" s="457"/>
      <c r="I2" s="457"/>
      <c r="J2" s="457"/>
      <c r="K2" s="457"/>
      <c r="L2" s="457"/>
      <c r="M2" s="457"/>
      <c r="N2" s="457"/>
    </row>
    <row r="3" spans="1:27" ht="15.75" customHeight="1">
      <c r="A3" s="12"/>
      <c r="B3" s="12"/>
      <c r="C3" s="12"/>
      <c r="D3" s="12"/>
      <c r="E3" s="12"/>
      <c r="F3" s="12"/>
      <c r="G3" s="12"/>
      <c r="H3" s="13"/>
      <c r="I3" s="13"/>
      <c r="J3" s="13"/>
      <c r="K3" s="13"/>
      <c r="L3" s="13"/>
      <c r="M3" s="13"/>
      <c r="N3" s="14" t="s">
        <v>489</v>
      </c>
    </row>
    <row r="4" spans="1:27" ht="15.75" customHeight="1">
      <c r="A4" s="64" t="str">
        <f>表头信息!D2&amp;表头信息!E2</f>
        <v>产权持有单位：西安曲江楼观旅游农业开发有限公司</v>
      </c>
      <c r="B4" s="15"/>
      <c r="C4" s="15"/>
      <c r="D4" s="15"/>
      <c r="E4" s="15"/>
      <c r="F4" s="15"/>
      <c r="G4" s="15"/>
      <c r="H4" s="187"/>
      <c r="I4" s="15"/>
      <c r="J4" s="15"/>
      <c r="K4" s="15"/>
      <c r="L4" s="15"/>
      <c r="M4" s="15"/>
      <c r="N4" s="16" t="s">
        <v>3</v>
      </c>
    </row>
    <row r="5" spans="1:27" s="8" customFormat="1" ht="15.75" customHeight="1">
      <c r="A5" s="476" t="s">
        <v>5</v>
      </c>
      <c r="B5" s="476" t="s">
        <v>490</v>
      </c>
      <c r="C5" s="476" t="s">
        <v>465</v>
      </c>
      <c r="D5" s="476" t="s">
        <v>491</v>
      </c>
      <c r="E5" s="476" t="s">
        <v>466</v>
      </c>
      <c r="F5" s="476" t="s">
        <v>238</v>
      </c>
      <c r="G5" s="477"/>
      <c r="H5" s="477"/>
      <c r="I5" s="476" t="s">
        <v>239</v>
      </c>
      <c r="J5" s="477"/>
      <c r="K5" s="477"/>
      <c r="L5" s="476" t="s">
        <v>240</v>
      </c>
      <c r="M5" s="476" t="s">
        <v>241</v>
      </c>
      <c r="N5" s="476" t="s">
        <v>8</v>
      </c>
      <c r="O5" s="189" t="s">
        <v>297</v>
      </c>
      <c r="P5" s="189" t="s">
        <v>311</v>
      </c>
      <c r="Q5" s="189" t="s">
        <v>476</v>
      </c>
      <c r="R5" s="189" t="s">
        <v>345</v>
      </c>
      <c r="S5" s="142" t="s">
        <v>401</v>
      </c>
      <c r="T5" s="68" t="s">
        <v>492</v>
      </c>
      <c r="U5" s="68" t="s">
        <v>493</v>
      </c>
      <c r="V5" s="68" t="s">
        <v>494</v>
      </c>
      <c r="W5" s="68" t="s">
        <v>495</v>
      </c>
      <c r="X5" s="68" t="s">
        <v>495</v>
      </c>
      <c r="Y5" s="68" t="s">
        <v>495</v>
      </c>
      <c r="Z5" s="68" t="s">
        <v>496</v>
      </c>
      <c r="AA5" s="68" t="s">
        <v>497</v>
      </c>
    </row>
    <row r="6" spans="1:27" s="8" customFormat="1" ht="15.75" customHeight="1">
      <c r="A6" s="477"/>
      <c r="B6" s="477"/>
      <c r="C6" s="477"/>
      <c r="D6" s="477"/>
      <c r="E6" s="477"/>
      <c r="F6" s="35" t="s">
        <v>468</v>
      </c>
      <c r="G6" s="35" t="s">
        <v>469</v>
      </c>
      <c r="H6" s="35" t="s">
        <v>427</v>
      </c>
      <c r="I6" s="190" t="s">
        <v>470</v>
      </c>
      <c r="J6" s="35" t="s">
        <v>471</v>
      </c>
      <c r="K6" s="35" t="s">
        <v>427</v>
      </c>
      <c r="L6" s="477"/>
      <c r="M6" s="477"/>
      <c r="N6" s="477"/>
      <c r="O6" s="189"/>
      <c r="P6" s="189" t="s">
        <v>478</v>
      </c>
      <c r="Q6" s="189" t="s">
        <v>468</v>
      </c>
      <c r="R6" s="189" t="s">
        <v>348</v>
      </c>
      <c r="S6" s="142" t="s">
        <v>348</v>
      </c>
      <c r="T6" s="68" t="s">
        <v>498</v>
      </c>
      <c r="U6" s="68" t="s">
        <v>499</v>
      </c>
      <c r="V6" s="68" t="s">
        <v>499</v>
      </c>
      <c r="W6" s="68" t="s">
        <v>500</v>
      </c>
      <c r="X6" s="68" t="s">
        <v>501</v>
      </c>
      <c r="Y6" s="68" t="s">
        <v>502</v>
      </c>
      <c r="Z6" s="68" t="s">
        <v>503</v>
      </c>
      <c r="AA6" s="68" t="s">
        <v>469</v>
      </c>
    </row>
    <row r="7" spans="1:27" s="185" customFormat="1" ht="15.75" customHeight="1">
      <c r="A7" s="17">
        <v>1</v>
      </c>
      <c r="B7" s="176"/>
      <c r="C7" s="176"/>
      <c r="D7" s="176"/>
      <c r="E7" s="188"/>
      <c r="F7" s="132"/>
      <c r="G7" s="132"/>
      <c r="H7" s="39">
        <f t="shared" ref="H7:H26" si="0">ROUND(F7*G7,2)</f>
        <v>0</v>
      </c>
      <c r="I7" s="132"/>
      <c r="J7" s="20"/>
      <c r="K7" s="39"/>
      <c r="L7" s="39">
        <f>K7-H7</f>
        <v>0</v>
      </c>
      <c r="M7" s="39">
        <f>IF(H7=0,0,L7/ABS(H7))*100</f>
        <v>0</v>
      </c>
      <c r="N7" s="21"/>
    </row>
    <row r="8" spans="1:27" s="9" customFormat="1" ht="15.75" customHeight="1">
      <c r="A8" s="17">
        <v>2</v>
      </c>
      <c r="B8" s="18"/>
      <c r="C8" s="18"/>
      <c r="D8" s="18"/>
      <c r="E8" s="21"/>
      <c r="F8" s="132"/>
      <c r="G8" s="132"/>
      <c r="H8" s="39">
        <f t="shared" si="0"/>
        <v>0</v>
      </c>
      <c r="I8" s="132"/>
      <c r="J8" s="20"/>
      <c r="K8" s="39"/>
      <c r="L8" s="39"/>
      <c r="M8" s="39"/>
      <c r="N8" s="21"/>
    </row>
    <row r="9" spans="1:27" s="9" customFormat="1" ht="15.75" customHeight="1">
      <c r="A9" s="17">
        <v>3</v>
      </c>
      <c r="B9" s="18"/>
      <c r="C9" s="18"/>
      <c r="D9" s="18"/>
      <c r="E9" s="21"/>
      <c r="F9" s="132"/>
      <c r="G9" s="132"/>
      <c r="H9" s="39">
        <f t="shared" si="0"/>
        <v>0</v>
      </c>
      <c r="I9" s="132"/>
      <c r="J9" s="20"/>
      <c r="K9" s="39"/>
      <c r="L9" s="39"/>
      <c r="M9" s="39"/>
      <c r="N9" s="21"/>
    </row>
    <row r="10" spans="1:27" s="9" customFormat="1" ht="15.75" customHeight="1">
      <c r="A10" s="17">
        <v>4</v>
      </c>
      <c r="B10" s="18"/>
      <c r="C10" s="18"/>
      <c r="D10" s="18"/>
      <c r="E10" s="21"/>
      <c r="F10" s="132"/>
      <c r="G10" s="132"/>
      <c r="H10" s="39">
        <f t="shared" si="0"/>
        <v>0</v>
      </c>
      <c r="I10" s="132"/>
      <c r="J10" s="20"/>
      <c r="K10" s="39"/>
      <c r="L10" s="39"/>
      <c r="M10" s="39"/>
      <c r="N10" s="21"/>
    </row>
    <row r="11" spans="1:27" s="9" customFormat="1" ht="15.75" customHeight="1">
      <c r="A11" s="17">
        <v>5</v>
      </c>
      <c r="B11" s="18"/>
      <c r="C11" s="18"/>
      <c r="D11" s="18"/>
      <c r="E11" s="21"/>
      <c r="F11" s="132"/>
      <c r="G11" s="132"/>
      <c r="H11" s="39">
        <f t="shared" si="0"/>
        <v>0</v>
      </c>
      <c r="I11" s="132"/>
      <c r="J11" s="20"/>
      <c r="K11" s="39"/>
      <c r="L11" s="39"/>
      <c r="M11" s="39"/>
      <c r="N11" s="21"/>
    </row>
    <row r="12" spans="1:27" s="9" customFormat="1" ht="15.75" customHeight="1">
      <c r="A12" s="17">
        <v>6</v>
      </c>
      <c r="B12" s="18"/>
      <c r="C12" s="18"/>
      <c r="D12" s="18"/>
      <c r="E12" s="21"/>
      <c r="F12" s="132"/>
      <c r="G12" s="132"/>
      <c r="H12" s="39">
        <f t="shared" si="0"/>
        <v>0</v>
      </c>
      <c r="I12" s="132"/>
      <c r="J12" s="20"/>
      <c r="K12" s="39"/>
      <c r="L12" s="39"/>
      <c r="M12" s="39"/>
      <c r="N12" s="21"/>
    </row>
    <row r="13" spans="1:27" s="9" customFormat="1" ht="15.75" customHeight="1">
      <c r="A13" s="17">
        <v>7</v>
      </c>
      <c r="B13" s="18"/>
      <c r="C13" s="18"/>
      <c r="D13" s="18"/>
      <c r="E13" s="21"/>
      <c r="F13" s="132"/>
      <c r="G13" s="132"/>
      <c r="H13" s="39">
        <f t="shared" si="0"/>
        <v>0</v>
      </c>
      <c r="I13" s="132"/>
      <c r="J13" s="20"/>
      <c r="K13" s="39"/>
      <c r="L13" s="39"/>
      <c r="M13" s="39"/>
      <c r="N13" s="21"/>
    </row>
    <row r="14" spans="1:27" s="9" customFormat="1" ht="15.75" customHeight="1">
      <c r="A14" s="17">
        <v>8</v>
      </c>
      <c r="B14" s="18"/>
      <c r="C14" s="18"/>
      <c r="D14" s="18"/>
      <c r="E14" s="21"/>
      <c r="F14" s="132"/>
      <c r="G14" s="132"/>
      <c r="H14" s="39">
        <f t="shared" si="0"/>
        <v>0</v>
      </c>
      <c r="I14" s="132"/>
      <c r="J14" s="20"/>
      <c r="K14" s="39"/>
      <c r="L14" s="39"/>
      <c r="M14" s="39"/>
      <c r="N14" s="21"/>
    </row>
    <row r="15" spans="1:27" s="9" customFormat="1" ht="15.75" customHeight="1">
      <c r="A15" s="17">
        <v>9</v>
      </c>
      <c r="B15" s="18"/>
      <c r="C15" s="18"/>
      <c r="D15" s="18"/>
      <c r="E15" s="21"/>
      <c r="F15" s="132"/>
      <c r="G15" s="132"/>
      <c r="H15" s="39">
        <f t="shared" si="0"/>
        <v>0</v>
      </c>
      <c r="I15" s="132"/>
      <c r="J15" s="20"/>
      <c r="K15" s="39"/>
      <c r="L15" s="39"/>
      <c r="M15" s="39"/>
      <c r="N15" s="21"/>
    </row>
    <row r="16" spans="1:27" s="9" customFormat="1" ht="15.75" customHeight="1">
      <c r="A16" s="17">
        <v>10</v>
      </c>
      <c r="B16" s="18"/>
      <c r="C16" s="18"/>
      <c r="D16" s="18"/>
      <c r="E16" s="21"/>
      <c r="F16" s="132"/>
      <c r="G16" s="132"/>
      <c r="H16" s="39">
        <f t="shared" si="0"/>
        <v>0</v>
      </c>
      <c r="I16" s="132"/>
      <c r="J16" s="20"/>
      <c r="K16" s="39"/>
      <c r="L16" s="39"/>
      <c r="M16" s="39"/>
      <c r="N16" s="21"/>
    </row>
    <row r="17" spans="1:14" s="9" customFormat="1" ht="15.75" customHeight="1">
      <c r="A17" s="17">
        <v>11</v>
      </c>
      <c r="B17" s="18"/>
      <c r="C17" s="18"/>
      <c r="D17" s="18"/>
      <c r="E17" s="21"/>
      <c r="F17" s="132"/>
      <c r="G17" s="132"/>
      <c r="H17" s="39">
        <f t="shared" si="0"/>
        <v>0</v>
      </c>
      <c r="I17" s="132"/>
      <c r="J17" s="20"/>
      <c r="K17" s="39"/>
      <c r="L17" s="39"/>
      <c r="M17" s="39"/>
      <c r="N17" s="21"/>
    </row>
    <row r="18" spans="1:14" s="9" customFormat="1" ht="15.75" customHeight="1">
      <c r="A18" s="17">
        <v>12</v>
      </c>
      <c r="B18" s="18"/>
      <c r="C18" s="18"/>
      <c r="D18" s="18"/>
      <c r="E18" s="21"/>
      <c r="F18" s="132"/>
      <c r="G18" s="132"/>
      <c r="H18" s="39">
        <f t="shared" si="0"/>
        <v>0</v>
      </c>
      <c r="I18" s="132"/>
      <c r="J18" s="20"/>
      <c r="K18" s="39"/>
      <c r="L18" s="39"/>
      <c r="M18" s="39"/>
      <c r="N18" s="21"/>
    </row>
    <row r="19" spans="1:14" s="9" customFormat="1" ht="15.75" customHeight="1">
      <c r="A19" s="17">
        <v>13</v>
      </c>
      <c r="B19" s="18"/>
      <c r="C19" s="18"/>
      <c r="D19" s="18"/>
      <c r="E19" s="21"/>
      <c r="F19" s="132"/>
      <c r="G19" s="132"/>
      <c r="H19" s="39">
        <f t="shared" si="0"/>
        <v>0</v>
      </c>
      <c r="I19" s="132"/>
      <c r="J19" s="20"/>
      <c r="K19" s="39"/>
      <c r="L19" s="39"/>
      <c r="M19" s="39"/>
      <c r="N19" s="21"/>
    </row>
    <row r="20" spans="1:14" s="9" customFormat="1" ht="15.75" customHeight="1">
      <c r="A20" s="17">
        <v>14</v>
      </c>
      <c r="B20" s="18"/>
      <c r="C20" s="18"/>
      <c r="D20" s="18"/>
      <c r="E20" s="21"/>
      <c r="F20" s="132"/>
      <c r="G20" s="132"/>
      <c r="H20" s="39">
        <f t="shared" si="0"/>
        <v>0</v>
      </c>
      <c r="I20" s="132"/>
      <c r="J20" s="20"/>
      <c r="K20" s="39"/>
      <c r="L20" s="39"/>
      <c r="M20" s="39"/>
      <c r="N20" s="21"/>
    </row>
    <row r="21" spans="1:14" s="9" customFormat="1" ht="15.75" customHeight="1">
      <c r="A21" s="17">
        <v>15</v>
      </c>
      <c r="B21" s="18"/>
      <c r="C21" s="18"/>
      <c r="D21" s="18"/>
      <c r="E21" s="21"/>
      <c r="F21" s="132"/>
      <c r="G21" s="132"/>
      <c r="H21" s="39">
        <f t="shared" si="0"/>
        <v>0</v>
      </c>
      <c r="I21" s="132"/>
      <c r="J21" s="20"/>
      <c r="K21" s="39"/>
      <c r="L21" s="39"/>
      <c r="M21" s="39"/>
      <c r="N21" s="21"/>
    </row>
    <row r="22" spans="1:14" s="9" customFormat="1" ht="15.75" customHeight="1">
      <c r="A22" s="17">
        <v>16</v>
      </c>
      <c r="B22" s="18"/>
      <c r="C22" s="18"/>
      <c r="D22" s="18"/>
      <c r="E22" s="21"/>
      <c r="F22" s="132"/>
      <c r="G22" s="132"/>
      <c r="H22" s="39">
        <f t="shared" si="0"/>
        <v>0</v>
      </c>
      <c r="I22" s="132"/>
      <c r="J22" s="20"/>
      <c r="K22" s="39"/>
      <c r="L22" s="39"/>
      <c r="M22" s="39"/>
      <c r="N22" s="21"/>
    </row>
    <row r="23" spans="1:14" s="9" customFormat="1" ht="15.75" customHeight="1">
      <c r="A23" s="17">
        <v>17</v>
      </c>
      <c r="B23" s="18"/>
      <c r="C23" s="18"/>
      <c r="D23" s="18"/>
      <c r="E23" s="21"/>
      <c r="F23" s="132"/>
      <c r="G23" s="132"/>
      <c r="H23" s="39">
        <f t="shared" si="0"/>
        <v>0</v>
      </c>
      <c r="I23" s="132"/>
      <c r="J23" s="20"/>
      <c r="K23" s="39"/>
      <c r="L23" s="39"/>
      <c r="M23" s="39"/>
      <c r="N23" s="21"/>
    </row>
    <row r="24" spans="1:14" s="9" customFormat="1" ht="15.75" customHeight="1">
      <c r="A24" s="17">
        <v>18</v>
      </c>
      <c r="B24" s="18"/>
      <c r="C24" s="18"/>
      <c r="D24" s="18"/>
      <c r="E24" s="21"/>
      <c r="F24" s="132"/>
      <c r="G24" s="132"/>
      <c r="H24" s="39">
        <f t="shared" si="0"/>
        <v>0</v>
      </c>
      <c r="I24" s="132"/>
      <c r="J24" s="20"/>
      <c r="K24" s="39"/>
      <c r="L24" s="39"/>
      <c r="M24" s="39"/>
      <c r="N24" s="21"/>
    </row>
    <row r="25" spans="1:14" s="9" customFormat="1" ht="15.75" customHeight="1">
      <c r="A25" s="17">
        <v>19</v>
      </c>
      <c r="B25" s="18"/>
      <c r="C25" s="18"/>
      <c r="D25" s="18"/>
      <c r="E25" s="21"/>
      <c r="F25" s="132"/>
      <c r="G25" s="132"/>
      <c r="H25" s="39">
        <f t="shared" si="0"/>
        <v>0</v>
      </c>
      <c r="I25" s="132"/>
      <c r="J25" s="20"/>
      <c r="K25" s="39"/>
      <c r="L25" s="39"/>
      <c r="M25" s="39"/>
      <c r="N25" s="21"/>
    </row>
    <row r="26" spans="1:14" s="9" customFormat="1" ht="15.75" customHeight="1">
      <c r="A26" s="17">
        <v>20</v>
      </c>
      <c r="B26" s="18"/>
      <c r="C26" s="18"/>
      <c r="D26" s="18"/>
      <c r="E26" s="21"/>
      <c r="F26" s="132"/>
      <c r="G26" s="132"/>
      <c r="H26" s="39">
        <f t="shared" si="0"/>
        <v>0</v>
      </c>
      <c r="I26" s="132"/>
      <c r="J26" s="20"/>
      <c r="K26" s="39"/>
      <c r="L26" s="39"/>
      <c r="M26" s="39"/>
      <c r="N26" s="21"/>
    </row>
    <row r="27" spans="1:14" s="9" customFormat="1" ht="15.75" customHeight="1">
      <c r="A27" s="487" t="s">
        <v>504</v>
      </c>
      <c r="B27" s="488"/>
      <c r="C27" s="488"/>
      <c r="D27" s="488"/>
      <c r="E27" s="488"/>
      <c r="F27" s="39"/>
      <c r="G27" s="39"/>
      <c r="H27" s="65">
        <f>SUM(H7:H26)</f>
        <v>0</v>
      </c>
      <c r="I27" s="39"/>
      <c r="J27" s="39"/>
      <c r="K27" s="65">
        <f>SUM(K7:K26)</f>
        <v>0</v>
      </c>
      <c r="L27" s="65">
        <f>IF(SUM(L7:L26)-(K27-H27)&lt;0.001,SUM(L7:L26),"false")</f>
        <v>0</v>
      </c>
      <c r="M27" s="39">
        <f>IF(H27=0,0,L27/ABS(H27))*100</f>
        <v>0</v>
      </c>
      <c r="N27" s="21"/>
    </row>
    <row r="28" spans="1:14" s="9" customFormat="1" ht="15.75" customHeight="1">
      <c r="A28" s="487" t="s">
        <v>505</v>
      </c>
      <c r="B28" s="488"/>
      <c r="C28" s="488"/>
      <c r="D28" s="488"/>
      <c r="E28" s="488"/>
      <c r="F28" s="39"/>
      <c r="G28" s="39"/>
      <c r="H28" s="65"/>
      <c r="I28" s="39"/>
      <c r="J28" s="39"/>
      <c r="K28" s="65"/>
      <c r="L28" s="65">
        <f>K28-H28</f>
        <v>0</v>
      </c>
      <c r="M28" s="39">
        <f>IF(H28=0,0,L28/ABS(H28))*100</f>
        <v>0</v>
      </c>
      <c r="N28" s="21"/>
    </row>
    <row r="29" spans="1:14" s="9" customFormat="1" ht="15.75" customHeight="1">
      <c r="A29" s="487" t="s">
        <v>506</v>
      </c>
      <c r="B29" s="488"/>
      <c r="C29" s="488"/>
      <c r="D29" s="488"/>
      <c r="E29" s="488"/>
      <c r="F29" s="39">
        <f>SUM(F7:F26)</f>
        <v>0</v>
      </c>
      <c r="G29" s="39"/>
      <c r="H29" s="65">
        <f>H27-H28</f>
        <v>0</v>
      </c>
      <c r="I29" s="39">
        <f>SUM(I7:I26)</f>
        <v>0</v>
      </c>
      <c r="J29" s="39"/>
      <c r="K29" s="65">
        <f>K27-K28</f>
        <v>0</v>
      </c>
      <c r="L29" s="65">
        <f>L27-L28</f>
        <v>0</v>
      </c>
      <c r="M29" s="39">
        <f>IF(H29=0,0,L29/ABS(H29))*100</f>
        <v>0</v>
      </c>
      <c r="N29" s="24"/>
    </row>
    <row r="30" spans="1:14" s="10" customFormat="1" ht="15.75" customHeight="1">
      <c r="A30" s="25"/>
      <c r="E30" s="418"/>
      <c r="F30" s="418"/>
      <c r="G30" s="26"/>
      <c r="H30" s="26"/>
      <c r="I30" s="26"/>
      <c r="J30" s="26"/>
    </row>
    <row r="31" spans="1:14" s="10" customFormat="1" ht="15.75" customHeight="1">
      <c r="A31" s="425" t="str">
        <f>表头信息!D8&amp;表头信息!E8</f>
        <v>产权持有单位填表人：谭勃</v>
      </c>
      <c r="B31" s="489"/>
      <c r="C31" s="489"/>
      <c r="D31" s="489"/>
      <c r="E31" s="489"/>
      <c r="F31" s="489"/>
      <c r="G31" s="489"/>
      <c r="J31" s="490" t="str">
        <f>表头信息!D20&amp;表头信息!E23</f>
        <v>评估人员：柳青、殷涛</v>
      </c>
      <c r="K31" s="490"/>
      <c r="L31" s="490"/>
      <c r="M31" s="490"/>
      <c r="N31" s="490"/>
    </row>
    <row r="32" spans="1:14" s="10" customFormat="1" ht="15.75" customHeight="1">
      <c r="A32" s="30" t="str">
        <f>表头信息!D11&amp;表头信息!E11</f>
        <v>填表日期：2022年11月2日</v>
      </c>
      <c r="B32" s="28"/>
      <c r="C32" s="28"/>
      <c r="D32" s="28"/>
      <c r="E32" s="28"/>
      <c r="F32" s="31"/>
      <c r="H32" s="31"/>
      <c r="I32" s="31"/>
    </row>
    <row r="33" spans="5:6" ht="15.75" customHeight="1">
      <c r="E33" s="56"/>
      <c r="F33" s="56"/>
    </row>
  </sheetData>
  <protectedRanges>
    <protectedRange sqref="N7:N28 A7:G28 I7:J28 A29:E29" name="区域1"/>
  </protectedRanges>
  <mergeCells count="18">
    <mergeCell ref="A28:E28"/>
    <mergeCell ref="A29:E29"/>
    <mergeCell ref="E30:F30"/>
    <mergeCell ref="A31:G31"/>
    <mergeCell ref="J31:N31"/>
    <mergeCell ref="A1:N1"/>
    <mergeCell ref="A2:N2"/>
    <mergeCell ref="F5:H5"/>
    <mergeCell ref="I5:K5"/>
    <mergeCell ref="A27:E27"/>
    <mergeCell ref="A5:A6"/>
    <mergeCell ref="B5:B6"/>
    <mergeCell ref="C5:C6"/>
    <mergeCell ref="D5:D6"/>
    <mergeCell ref="E5:E6"/>
    <mergeCell ref="L5:L6"/>
    <mergeCell ref="M5:M6"/>
    <mergeCell ref="N5:N6"/>
  </mergeCells>
  <phoneticPr fontId="67" type="noConversion"/>
  <conditionalFormatting sqref="T5:AA6">
    <cfRule type="expression" dxfId="19" priority="1" stopIfTrue="1">
      <formula>$R$8=""</formula>
    </cfRule>
  </conditionalFormatting>
  <dataValidations count="2">
    <dataValidation type="list" allowBlank="1" showInputMessage="1" showErrorMessage="1" sqref="P5:P6 R5:R6" xr:uid="{00000000-0002-0000-1B00-000000000000}">
      <formula1>$R$8</formula1>
    </dataValidation>
    <dataValidation type="list" allowBlank="1" showInputMessage="1" showErrorMessage="1" sqref="T5:T6" xr:uid="{00000000-0002-0000-1B00-000001000000}">
      <formula1>$S$8</formula1>
    </dataValidation>
  </dataValidations>
  <hyperlinks>
    <hyperlink ref="A1:N1" location="'3-9存货汇总'!B11" display="=&quot;存货—产成品（库存商品、开发产品、农产品）评估&quot;&amp;表头信息!E35" xr:uid="{00000000-0004-0000-1B00-000000000000}"/>
  </hyperlinks>
  <printOptions horizontalCentered="1"/>
  <pageMargins left="0.35433070866141703" right="0.35433070866141703" top="0.78740157480314998" bottom="0.59055118110236204" header="0.59055118110236204" footer="0.39370078740157499"/>
  <pageSetup paperSize="9" scale="94"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4438" r:id="rId4" name="Check Box 70">
              <controlPr defaultSize="0" autoPict="0" macro="[0]!产成品库存商品_复选框70_Click">
                <anchor moveWithCells="1">
                  <from>
                    <xdr:col>14</xdr:col>
                    <xdr:colOff>47625</xdr:colOff>
                    <xdr:row>0</xdr:row>
                    <xdr:rowOff>76200</xdr:rowOff>
                  </from>
                  <to>
                    <xdr:col>16</xdr:col>
                    <xdr:colOff>171450</xdr:colOff>
                    <xdr:row>1</xdr:row>
                    <xdr:rowOff>190500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S31"/>
  <sheetViews>
    <sheetView view="pageBreakPreview" zoomScaleNormal="100" workbookViewId="0">
      <pane xSplit="1" ySplit="6" topLeftCell="B16" activePane="bottomRight" state="frozen"/>
      <selection pane="topRight"/>
      <selection pane="bottomLeft"/>
      <selection pane="bottomRight" activeCell="J8" sqref="J8:K26"/>
    </sheetView>
  </sheetViews>
  <sheetFormatPr defaultColWidth="8.625" defaultRowHeight="15.75" customHeight="1"/>
  <cols>
    <col min="1" max="1" width="5.5" style="11" customWidth="1"/>
    <col min="2" max="2" width="27.125" style="11" customWidth="1"/>
    <col min="3" max="5" width="9.75" style="11" customWidth="1"/>
    <col min="6" max="6" width="16" style="11" customWidth="1"/>
    <col min="7" max="11" width="11.875" style="11" customWidth="1"/>
    <col min="12" max="12" width="13.25" style="11" customWidth="1"/>
    <col min="13" max="32" width="9" style="11"/>
    <col min="33" max="16384" width="8.625" style="11"/>
  </cols>
  <sheetData>
    <row r="1" spans="1:19" s="7" customFormat="1" ht="30" customHeight="1">
      <c r="A1" s="415" t="str">
        <f>"存货-在产品（合同履约成本）评估"&amp;表头信息!E35</f>
        <v>存货-在产品（合同履约成本）评估明细表</v>
      </c>
      <c r="B1" s="415"/>
      <c r="C1" s="415"/>
      <c r="D1" s="415"/>
      <c r="E1" s="415"/>
      <c r="F1" s="415"/>
      <c r="G1" s="415"/>
      <c r="H1" s="415"/>
      <c r="I1" s="415"/>
      <c r="J1" s="437"/>
      <c r="K1" s="437"/>
      <c r="L1" s="437"/>
    </row>
    <row r="2" spans="1:19" ht="15.75" customHeight="1">
      <c r="A2" s="417" t="str">
        <f>表头信息!D5&amp;表头信息!E5</f>
        <v>评估基准日：2022年10月31日</v>
      </c>
      <c r="B2" s="417"/>
      <c r="C2" s="417"/>
      <c r="D2" s="417"/>
      <c r="E2" s="417"/>
      <c r="F2" s="417"/>
      <c r="G2" s="417"/>
      <c r="H2" s="417"/>
      <c r="I2" s="417"/>
      <c r="J2" s="417"/>
      <c r="K2" s="417"/>
      <c r="L2" s="417"/>
    </row>
    <row r="3" spans="1:19" ht="15.75" customHeight="1">
      <c r="A3" s="12"/>
      <c r="B3" s="12"/>
      <c r="C3" s="12"/>
      <c r="D3" s="12"/>
      <c r="E3" s="12"/>
      <c r="F3" s="12"/>
      <c r="G3" s="12"/>
      <c r="H3" s="12"/>
      <c r="I3" s="12"/>
      <c r="J3" s="12"/>
      <c r="K3" s="12"/>
      <c r="L3" s="43" t="s">
        <v>507</v>
      </c>
    </row>
    <row r="4" spans="1:19" ht="15.75" customHeight="1">
      <c r="A4" s="64" t="str">
        <f>表头信息!D2&amp;表头信息!E2</f>
        <v>产权持有单位：西安曲江楼观旅游农业开发有限公司</v>
      </c>
      <c r="B4" s="15"/>
      <c r="C4" s="15"/>
      <c r="D4" s="15"/>
      <c r="E4" s="15"/>
      <c r="F4" s="15"/>
      <c r="G4" s="15"/>
      <c r="H4" s="15"/>
      <c r="I4" s="15"/>
      <c r="J4" s="15"/>
      <c r="K4" s="15"/>
      <c r="L4" s="16" t="s">
        <v>3</v>
      </c>
    </row>
    <row r="5" spans="1:19" s="8" customFormat="1" ht="15.75" customHeight="1">
      <c r="A5" s="455" t="s">
        <v>5</v>
      </c>
      <c r="B5" s="455" t="s">
        <v>508</v>
      </c>
      <c r="C5" s="455" t="s">
        <v>389</v>
      </c>
      <c r="D5" s="455" t="s">
        <v>509</v>
      </c>
      <c r="E5" s="455" t="s">
        <v>510</v>
      </c>
      <c r="F5" s="455" t="s">
        <v>511</v>
      </c>
      <c r="G5" s="455" t="s">
        <v>354</v>
      </c>
      <c r="H5" s="455" t="s">
        <v>238</v>
      </c>
      <c r="I5" s="455" t="s">
        <v>239</v>
      </c>
      <c r="J5" s="455" t="s">
        <v>240</v>
      </c>
      <c r="K5" s="455" t="s">
        <v>241</v>
      </c>
      <c r="L5" s="455" t="s">
        <v>8</v>
      </c>
      <c r="M5" s="68" t="s">
        <v>297</v>
      </c>
      <c r="N5" s="68" t="s">
        <v>311</v>
      </c>
      <c r="O5" s="68" t="s">
        <v>311</v>
      </c>
      <c r="P5" s="68" t="s">
        <v>312</v>
      </c>
      <c r="Q5" s="68" t="s">
        <v>400</v>
      </c>
      <c r="R5" s="68" t="s">
        <v>345</v>
      </c>
      <c r="S5" s="68" t="s">
        <v>425</v>
      </c>
    </row>
    <row r="6" spans="1:19" s="8" customFormat="1" ht="15.75" customHeight="1">
      <c r="A6" s="456"/>
      <c r="B6" s="456"/>
      <c r="C6" s="456"/>
      <c r="D6" s="463"/>
      <c r="E6" s="463"/>
      <c r="F6" s="456"/>
      <c r="G6" s="456"/>
      <c r="H6" s="456"/>
      <c r="I6" s="456"/>
      <c r="J6" s="456"/>
      <c r="K6" s="456"/>
      <c r="L6" s="456"/>
      <c r="M6" s="68" t="s">
        <v>512</v>
      </c>
      <c r="N6" s="68" t="s">
        <v>318</v>
      </c>
      <c r="O6" s="68" t="s">
        <v>319</v>
      </c>
      <c r="P6" s="68" t="s">
        <v>320</v>
      </c>
      <c r="Q6" s="68" t="s">
        <v>403</v>
      </c>
      <c r="R6" s="68" t="s">
        <v>348</v>
      </c>
      <c r="S6" s="68" t="s">
        <v>347</v>
      </c>
    </row>
    <row r="7" spans="1:19" s="9" customFormat="1" ht="15.75" customHeight="1">
      <c r="A7" s="17">
        <v>1</v>
      </c>
      <c r="B7" s="18"/>
      <c r="C7" s="19"/>
      <c r="D7" s="19"/>
      <c r="E7" s="19"/>
      <c r="F7" s="17"/>
      <c r="G7" s="58"/>
      <c r="H7" s="20"/>
      <c r="I7" s="20"/>
      <c r="J7" s="39">
        <f>I7-H7</f>
        <v>0</v>
      </c>
      <c r="K7" s="39">
        <f>IF(H7=0,0,J7/ABS(H7))*100</f>
        <v>0</v>
      </c>
      <c r="L7" s="21"/>
    </row>
    <row r="8" spans="1:19" s="9" customFormat="1" ht="15.75" customHeight="1">
      <c r="A8" s="17">
        <v>2</v>
      </c>
      <c r="B8" s="18"/>
      <c r="C8" s="19"/>
      <c r="D8" s="19"/>
      <c r="E8" s="19"/>
      <c r="F8" s="18"/>
      <c r="G8" s="73"/>
      <c r="H8" s="20"/>
      <c r="I8" s="20"/>
      <c r="J8" s="39"/>
      <c r="K8" s="39"/>
      <c r="L8" s="21"/>
    </row>
    <row r="9" spans="1:19" s="9" customFormat="1" ht="15.75" customHeight="1">
      <c r="A9" s="17">
        <v>3</v>
      </c>
      <c r="B9" s="18"/>
      <c r="C9" s="19"/>
      <c r="D9" s="19"/>
      <c r="E9" s="19"/>
      <c r="F9" s="18"/>
      <c r="G9" s="73"/>
      <c r="H9" s="20"/>
      <c r="I9" s="20"/>
      <c r="J9" s="39"/>
      <c r="K9" s="39"/>
      <c r="L9" s="21"/>
    </row>
    <row r="10" spans="1:19" s="9" customFormat="1" ht="15.75" customHeight="1">
      <c r="A10" s="17">
        <v>4</v>
      </c>
      <c r="B10" s="18"/>
      <c r="C10" s="19"/>
      <c r="D10" s="19"/>
      <c r="E10" s="19"/>
      <c r="F10" s="18"/>
      <c r="G10" s="73"/>
      <c r="H10" s="20"/>
      <c r="I10" s="20"/>
      <c r="J10" s="39"/>
      <c r="K10" s="39"/>
      <c r="L10" s="21"/>
    </row>
    <row r="11" spans="1:19" s="9" customFormat="1" ht="15.75" customHeight="1">
      <c r="A11" s="17">
        <v>5</v>
      </c>
      <c r="B11" s="18"/>
      <c r="C11" s="19"/>
      <c r="D11" s="19"/>
      <c r="E11" s="19"/>
      <c r="F11" s="18"/>
      <c r="G11" s="73"/>
      <c r="H11" s="20"/>
      <c r="I11" s="20"/>
      <c r="J11" s="39"/>
      <c r="K11" s="39"/>
      <c r="L11" s="21"/>
    </row>
    <row r="12" spans="1:19" s="9" customFormat="1" ht="15.75" customHeight="1">
      <c r="A12" s="17">
        <v>6</v>
      </c>
      <c r="B12" s="18"/>
      <c r="C12" s="19"/>
      <c r="D12" s="19"/>
      <c r="E12" s="19"/>
      <c r="F12" s="18"/>
      <c r="G12" s="73"/>
      <c r="H12" s="20"/>
      <c r="I12" s="20"/>
      <c r="J12" s="39"/>
      <c r="K12" s="39"/>
      <c r="L12" s="21"/>
    </row>
    <row r="13" spans="1:19" s="9" customFormat="1" ht="15.75" customHeight="1">
      <c r="A13" s="17">
        <v>7</v>
      </c>
      <c r="B13" s="18"/>
      <c r="C13" s="19"/>
      <c r="D13" s="19"/>
      <c r="E13" s="19"/>
      <c r="F13" s="18"/>
      <c r="G13" s="73"/>
      <c r="H13" s="20"/>
      <c r="I13" s="20"/>
      <c r="J13" s="39"/>
      <c r="K13" s="39"/>
      <c r="L13" s="21"/>
    </row>
    <row r="14" spans="1:19" s="9" customFormat="1" ht="15.75" customHeight="1">
      <c r="A14" s="17">
        <v>8</v>
      </c>
      <c r="B14" s="18"/>
      <c r="C14" s="19"/>
      <c r="D14" s="19"/>
      <c r="E14" s="19"/>
      <c r="F14" s="18"/>
      <c r="G14" s="73"/>
      <c r="H14" s="20"/>
      <c r="I14" s="20"/>
      <c r="J14" s="39"/>
      <c r="K14" s="39"/>
      <c r="L14" s="21"/>
    </row>
    <row r="15" spans="1:19" s="9" customFormat="1" ht="15.75" customHeight="1">
      <c r="A15" s="17">
        <v>9</v>
      </c>
      <c r="B15" s="18"/>
      <c r="C15" s="19"/>
      <c r="D15" s="19"/>
      <c r="E15" s="19"/>
      <c r="F15" s="18"/>
      <c r="G15" s="73"/>
      <c r="H15" s="20"/>
      <c r="I15" s="20"/>
      <c r="J15" s="39"/>
      <c r="K15" s="39"/>
      <c r="L15" s="21"/>
    </row>
    <row r="16" spans="1:19" s="9" customFormat="1" ht="15.75" customHeight="1">
      <c r="A16" s="17">
        <v>10</v>
      </c>
      <c r="B16" s="18"/>
      <c r="C16" s="19"/>
      <c r="D16" s="19"/>
      <c r="E16" s="19"/>
      <c r="F16" s="18"/>
      <c r="G16" s="73"/>
      <c r="H16" s="20"/>
      <c r="I16" s="20"/>
      <c r="J16" s="39"/>
      <c r="K16" s="39"/>
      <c r="L16" s="21"/>
    </row>
    <row r="17" spans="1:12" s="9" customFormat="1" ht="15.75" customHeight="1">
      <c r="A17" s="17">
        <v>11</v>
      </c>
      <c r="B17" s="18"/>
      <c r="C17" s="19"/>
      <c r="D17" s="19"/>
      <c r="E17" s="19"/>
      <c r="F17" s="18"/>
      <c r="G17" s="73"/>
      <c r="H17" s="20"/>
      <c r="I17" s="20"/>
      <c r="J17" s="39"/>
      <c r="K17" s="39"/>
      <c r="L17" s="21"/>
    </row>
    <row r="18" spans="1:12" s="9" customFormat="1" ht="15.75" customHeight="1">
      <c r="A18" s="17">
        <v>12</v>
      </c>
      <c r="B18" s="18"/>
      <c r="C18" s="19"/>
      <c r="D18" s="19"/>
      <c r="E18" s="19"/>
      <c r="F18" s="18"/>
      <c r="G18" s="73"/>
      <c r="H18" s="20"/>
      <c r="I18" s="20"/>
      <c r="J18" s="39"/>
      <c r="K18" s="39"/>
      <c r="L18" s="21"/>
    </row>
    <row r="19" spans="1:12" s="9" customFormat="1" ht="15.75" customHeight="1">
      <c r="A19" s="17">
        <v>13</v>
      </c>
      <c r="B19" s="18"/>
      <c r="C19" s="19"/>
      <c r="D19" s="19"/>
      <c r="E19" s="19"/>
      <c r="F19" s="18"/>
      <c r="G19" s="73"/>
      <c r="H19" s="20"/>
      <c r="I19" s="20"/>
      <c r="J19" s="39"/>
      <c r="K19" s="39"/>
      <c r="L19" s="21"/>
    </row>
    <row r="20" spans="1:12" s="9" customFormat="1" ht="15.75" customHeight="1">
      <c r="A20" s="17">
        <v>14</v>
      </c>
      <c r="B20" s="18"/>
      <c r="C20" s="19"/>
      <c r="D20" s="19"/>
      <c r="E20" s="19"/>
      <c r="F20" s="18"/>
      <c r="G20" s="73"/>
      <c r="H20" s="20"/>
      <c r="I20" s="20"/>
      <c r="J20" s="39"/>
      <c r="K20" s="39"/>
      <c r="L20" s="21"/>
    </row>
    <row r="21" spans="1:12" s="9" customFormat="1" ht="15.75" customHeight="1">
      <c r="A21" s="17">
        <v>15</v>
      </c>
      <c r="B21" s="18"/>
      <c r="C21" s="19"/>
      <c r="D21" s="19"/>
      <c r="E21" s="19"/>
      <c r="F21" s="18"/>
      <c r="G21" s="73"/>
      <c r="H21" s="20"/>
      <c r="I21" s="20"/>
      <c r="J21" s="39"/>
      <c r="K21" s="39"/>
      <c r="L21" s="21"/>
    </row>
    <row r="22" spans="1:12" s="9" customFormat="1" ht="15.75" customHeight="1">
      <c r="A22" s="17">
        <v>16</v>
      </c>
      <c r="B22" s="18"/>
      <c r="C22" s="19"/>
      <c r="D22" s="19"/>
      <c r="E22" s="19"/>
      <c r="F22" s="18"/>
      <c r="G22" s="73"/>
      <c r="H22" s="20"/>
      <c r="I22" s="20"/>
      <c r="J22" s="39"/>
      <c r="K22" s="39"/>
      <c r="L22" s="21"/>
    </row>
    <row r="23" spans="1:12" s="9" customFormat="1" ht="15.75" customHeight="1">
      <c r="A23" s="17">
        <v>17</v>
      </c>
      <c r="B23" s="18"/>
      <c r="C23" s="19"/>
      <c r="D23" s="19"/>
      <c r="E23" s="19"/>
      <c r="F23" s="18"/>
      <c r="G23" s="73"/>
      <c r="H23" s="20"/>
      <c r="I23" s="20"/>
      <c r="J23" s="39"/>
      <c r="K23" s="39"/>
      <c r="L23" s="21"/>
    </row>
    <row r="24" spans="1:12" s="9" customFormat="1" ht="15.75" customHeight="1">
      <c r="A24" s="17">
        <v>18</v>
      </c>
      <c r="B24" s="18"/>
      <c r="C24" s="19"/>
      <c r="D24" s="19"/>
      <c r="E24" s="19"/>
      <c r="F24" s="18"/>
      <c r="G24" s="73"/>
      <c r="H24" s="20"/>
      <c r="I24" s="20"/>
      <c r="J24" s="39"/>
      <c r="K24" s="39"/>
      <c r="L24" s="21"/>
    </row>
    <row r="25" spans="1:12" s="9" customFormat="1" ht="15.75" customHeight="1">
      <c r="A25" s="17">
        <v>19</v>
      </c>
      <c r="B25" s="18"/>
      <c r="C25" s="19"/>
      <c r="D25" s="19"/>
      <c r="E25" s="19"/>
      <c r="F25" s="18"/>
      <c r="G25" s="73"/>
      <c r="H25" s="20"/>
      <c r="I25" s="20"/>
      <c r="J25" s="39"/>
      <c r="K25" s="39"/>
      <c r="L25" s="21"/>
    </row>
    <row r="26" spans="1:12" s="9" customFormat="1" ht="15.75" customHeight="1">
      <c r="A26" s="17">
        <v>20</v>
      </c>
      <c r="B26" s="18"/>
      <c r="C26" s="19"/>
      <c r="D26" s="19"/>
      <c r="E26" s="19"/>
      <c r="F26" s="18"/>
      <c r="G26" s="73"/>
      <c r="H26" s="20"/>
      <c r="I26" s="20"/>
      <c r="J26" s="39"/>
      <c r="K26" s="39"/>
      <c r="L26" s="21"/>
    </row>
    <row r="27" spans="1:12" s="9" customFormat="1" ht="15.75" customHeight="1">
      <c r="A27" s="433" t="s">
        <v>384</v>
      </c>
      <c r="B27" s="452"/>
      <c r="C27" s="452"/>
      <c r="D27" s="452"/>
      <c r="E27" s="452"/>
      <c r="F27" s="434"/>
      <c r="G27" s="155">
        <f>SUM(G7:G26)</f>
        <v>0</v>
      </c>
      <c r="H27" s="74">
        <f>SUM(H7:H26)</f>
        <v>0</v>
      </c>
      <c r="I27" s="74">
        <f>SUM(I7:I26)</f>
        <v>0</v>
      </c>
      <c r="J27" s="74">
        <f>IF(SUM(J7:J26)-(I27-H27)&lt;0.001,SUM(J7:J26),"false")</f>
        <v>0</v>
      </c>
      <c r="K27" s="39">
        <f>IF(H27=0,0,J27/ABS(H27))*100</f>
        <v>0</v>
      </c>
      <c r="L27" s="24"/>
    </row>
    <row r="28" spans="1:12" s="10" customFormat="1" ht="15.75" customHeight="1">
      <c r="A28" s="25"/>
      <c r="F28" s="418"/>
      <c r="G28" s="418"/>
      <c r="H28" s="418"/>
      <c r="I28" s="26"/>
      <c r="J28" s="26"/>
      <c r="K28" s="26"/>
      <c r="L28" s="26"/>
    </row>
    <row r="29" spans="1:12" s="10" customFormat="1" ht="15.75" customHeight="1">
      <c r="A29" s="425" t="str">
        <f>表头信息!D8&amp;表头信息!E8</f>
        <v>产权持有单位填表人：谭勃</v>
      </c>
      <c r="B29" s="425"/>
      <c r="C29" s="425"/>
      <c r="D29" s="425"/>
      <c r="E29" s="425"/>
      <c r="F29" s="425"/>
      <c r="G29" s="31"/>
      <c r="H29" s="31"/>
      <c r="J29" s="453" t="str">
        <f>表头信息!D20&amp;表头信息!E23</f>
        <v>评估人员：柳青、殷涛</v>
      </c>
      <c r="K29" s="454"/>
      <c r="L29" s="454"/>
    </row>
    <row r="30" spans="1:12" s="10" customFormat="1" ht="15.75" customHeight="1">
      <c r="A30" s="30" t="str">
        <f>表头信息!D11&amp;表头信息!E11</f>
        <v>填表日期：2022年11月2日</v>
      </c>
      <c r="B30" s="28"/>
      <c r="C30" s="28"/>
      <c r="D30" s="28"/>
      <c r="E30" s="28"/>
      <c r="F30" s="28"/>
      <c r="G30" s="31"/>
      <c r="H30" s="31"/>
      <c r="J30" s="31"/>
      <c r="K30" s="31"/>
      <c r="L30" s="31"/>
    </row>
    <row r="31" spans="1:12" ht="15.75" customHeight="1">
      <c r="F31" s="56"/>
      <c r="G31" s="56"/>
      <c r="H31" s="56"/>
    </row>
  </sheetData>
  <protectedRanges>
    <protectedRange sqref="B8:Q17" name="区域1_1"/>
    <protectedRange sqref="A7:I26 L7:L26" name="区域1"/>
  </protectedRanges>
  <mergeCells count="18">
    <mergeCell ref="K5:K6"/>
    <mergeCell ref="L5:L6"/>
    <mergeCell ref="A1:L1"/>
    <mergeCell ref="A2:L2"/>
    <mergeCell ref="A27:F27"/>
    <mergeCell ref="F28:H28"/>
    <mergeCell ref="A29:F29"/>
    <mergeCell ref="J29:L29"/>
    <mergeCell ref="A5:A6"/>
    <mergeCell ref="B5:B6"/>
    <mergeCell ref="C5:C6"/>
    <mergeCell ref="D5:D6"/>
    <mergeCell ref="E5:E6"/>
    <mergeCell ref="F5:F6"/>
    <mergeCell ref="G5:G6"/>
    <mergeCell ref="H5:H6"/>
    <mergeCell ref="I5:I6"/>
    <mergeCell ref="J5:J6"/>
  </mergeCells>
  <phoneticPr fontId="67" type="noConversion"/>
  <conditionalFormatting sqref="M5:S6">
    <cfRule type="expression" dxfId="18" priority="1" stopIfTrue="1">
      <formula>$N$8=""</formula>
    </cfRule>
  </conditionalFormatting>
  <dataValidations count="1">
    <dataValidation type="list" allowBlank="1" showInputMessage="1" showErrorMessage="1" sqref="R5:R6 N5:P6" xr:uid="{00000000-0002-0000-1C00-000000000000}">
      <formula1>$O$8</formula1>
    </dataValidation>
  </dataValidations>
  <hyperlinks>
    <hyperlink ref="A1:L1" location="'3-9存货汇总'!B12" display="=&quot;存货-在产品（合同履约成本）评估&quot;&amp;表头信息!E35" xr:uid="{00000000-0004-0000-1C00-000000000000}"/>
  </hyperlinks>
  <printOptions horizontalCentered="1"/>
  <pageMargins left="0.35433070866141703" right="0.35433070866141703" top="0.78740157480314998" bottom="0.59055118110236204" header="0.59055118110236204" footer="0.39370078740157499"/>
  <pageSetup paperSize="9" scale="66"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5498" r:id="rId4" name="Check Box 106">
              <controlPr defaultSize="0" autoPict="0" macro="[0]!复选框106_Click">
                <anchor moveWithCells="1">
                  <from>
                    <xdr:col>12</xdr:col>
                    <xdr:colOff>47625</xdr:colOff>
                    <xdr:row>0</xdr:row>
                    <xdr:rowOff>76200</xdr:rowOff>
                  </from>
                  <to>
                    <xdr:col>13</xdr:col>
                    <xdr:colOff>342900</xdr:colOff>
                    <xdr:row>1</xdr:row>
                    <xdr:rowOff>76200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249977111117893"/>
  </sheetPr>
  <dimension ref="A1:L38"/>
  <sheetViews>
    <sheetView showGridLines="0" zoomScale="77" zoomScaleNormal="77" workbookViewId="0">
      <selection activeCell="D10" sqref="D10"/>
    </sheetView>
  </sheetViews>
  <sheetFormatPr defaultColWidth="8.625" defaultRowHeight="15.75"/>
  <cols>
    <col min="1" max="1" width="22" style="272"/>
    <col min="2" max="2" width="5" style="272"/>
    <col min="3" max="3" width="19.125" style="272" customWidth="1"/>
    <col min="4" max="5" width="19.25" style="272" customWidth="1"/>
    <col min="6" max="6" width="9.625" style="272"/>
    <col min="7" max="7" width="22" style="272"/>
    <col min="8" max="8" width="5" style="272"/>
    <col min="9" max="11" width="19.25" style="272" customWidth="1"/>
    <col min="12" max="12" width="10.25" style="272" customWidth="1"/>
    <col min="13" max="32" width="9" style="272"/>
    <col min="33" max="16384" width="8.625" style="272"/>
  </cols>
  <sheetData>
    <row r="1" spans="1:12" s="269" customFormat="1" ht="50.25" customHeight="1">
      <c r="A1" s="413" t="s">
        <v>1</v>
      </c>
      <c r="B1" s="414"/>
      <c r="C1" s="414"/>
      <c r="D1" s="414"/>
      <c r="E1" s="414"/>
      <c r="F1" s="414"/>
      <c r="G1" s="414"/>
      <c r="H1" s="414"/>
      <c r="I1" s="414"/>
      <c r="J1" s="414"/>
      <c r="K1" s="414"/>
      <c r="L1" s="414"/>
    </row>
    <row r="2" spans="1:12" s="270" customFormat="1" ht="16.5" customHeight="1">
      <c r="A2" s="273" t="s">
        <v>172</v>
      </c>
      <c r="B2" s="274"/>
      <c r="C2" s="274"/>
      <c r="D2" s="275"/>
      <c r="E2" s="275"/>
      <c r="F2" s="276"/>
      <c r="G2" s="277"/>
      <c r="H2" s="278"/>
      <c r="I2" s="275"/>
      <c r="J2" s="275"/>
      <c r="K2" s="275"/>
      <c r="L2" s="308" t="s">
        <v>3</v>
      </c>
    </row>
    <row r="3" spans="1:12" s="271" customFormat="1" ht="16.5" customHeight="1">
      <c r="A3" s="279" t="s">
        <v>4</v>
      </c>
      <c r="B3" s="280" t="s">
        <v>5</v>
      </c>
      <c r="C3" s="279" t="s">
        <v>6</v>
      </c>
      <c r="D3" s="279" t="s">
        <v>7</v>
      </c>
      <c r="E3" s="281" t="s">
        <v>173</v>
      </c>
      <c r="F3" s="282" t="s">
        <v>174</v>
      </c>
      <c r="G3" s="280" t="s">
        <v>9</v>
      </c>
      <c r="H3" s="279" t="s">
        <v>5</v>
      </c>
      <c r="I3" s="279" t="s">
        <v>6</v>
      </c>
      <c r="J3" s="279" t="s">
        <v>7</v>
      </c>
      <c r="K3" s="281" t="s">
        <v>173</v>
      </c>
      <c r="L3" s="282" t="s">
        <v>174</v>
      </c>
    </row>
    <row r="4" spans="1:12" s="270" customFormat="1" ht="16.5" customHeight="1">
      <c r="A4" s="283" t="s">
        <v>175</v>
      </c>
      <c r="B4" s="284">
        <v>1</v>
      </c>
      <c r="C4" s="285"/>
      <c r="D4" s="285"/>
      <c r="E4" s="286"/>
      <c r="F4" s="287"/>
      <c r="G4" s="288" t="s">
        <v>11</v>
      </c>
      <c r="H4" s="289">
        <v>34</v>
      </c>
      <c r="I4" s="294"/>
      <c r="J4" s="294"/>
      <c r="K4" s="294"/>
      <c r="L4" s="309"/>
    </row>
    <row r="5" spans="1:12" s="270" customFormat="1" ht="16.5" customHeight="1">
      <c r="A5" s="290" t="s">
        <v>176</v>
      </c>
      <c r="B5" s="284">
        <v>2</v>
      </c>
      <c r="C5" s="291"/>
      <c r="D5" s="291">
        <f>'2-分类汇总'!C8</f>
        <v>0</v>
      </c>
      <c r="E5" s="292"/>
      <c r="F5" s="287">
        <f>D5-E5</f>
        <v>0</v>
      </c>
      <c r="G5" s="293" t="s">
        <v>177</v>
      </c>
      <c r="H5" s="289">
        <v>35</v>
      </c>
      <c r="I5" s="291"/>
      <c r="J5" s="291">
        <f>'2-分类汇总'!C42</f>
        <v>0</v>
      </c>
      <c r="K5" s="291"/>
      <c r="L5" s="309">
        <f>J5-K5</f>
        <v>0</v>
      </c>
    </row>
    <row r="6" spans="1:12" s="270" customFormat="1" ht="16.5" customHeight="1">
      <c r="A6" s="290" t="s">
        <v>178</v>
      </c>
      <c r="B6" s="284">
        <v>3</v>
      </c>
      <c r="C6" s="291"/>
      <c r="D6" s="291">
        <f>'2-分类汇总'!C9</f>
        <v>0</v>
      </c>
      <c r="E6" s="292"/>
      <c r="F6" s="287">
        <f t="shared" ref="F6:F36" si="0">D6-E6</f>
        <v>0</v>
      </c>
      <c r="G6" s="293" t="s">
        <v>179</v>
      </c>
      <c r="H6" s="289">
        <v>36</v>
      </c>
      <c r="I6" s="291"/>
      <c r="J6" s="291">
        <f>'2-分类汇总'!C43</f>
        <v>0</v>
      </c>
      <c r="K6" s="291"/>
      <c r="L6" s="309">
        <f t="shared" ref="L6:L27" si="1">J6-K6</f>
        <v>0</v>
      </c>
    </row>
    <row r="7" spans="1:12" s="270" customFormat="1" ht="16.5" customHeight="1">
      <c r="A7" s="290" t="s">
        <v>180</v>
      </c>
      <c r="B7" s="284">
        <v>4</v>
      </c>
      <c r="C7" s="291"/>
      <c r="D7" s="291">
        <f>'2-分类汇总'!C11</f>
        <v>0</v>
      </c>
      <c r="E7" s="292"/>
      <c r="F7" s="287">
        <f t="shared" si="0"/>
        <v>0</v>
      </c>
      <c r="G7" s="293" t="s">
        <v>181</v>
      </c>
      <c r="H7" s="289">
        <v>37</v>
      </c>
      <c r="I7" s="291"/>
      <c r="J7" s="291">
        <f>'2-分类汇总'!C45</f>
        <v>0</v>
      </c>
      <c r="K7" s="291"/>
      <c r="L7" s="309">
        <f t="shared" si="1"/>
        <v>0</v>
      </c>
    </row>
    <row r="8" spans="1:12" s="270" customFormat="1" ht="16.5" customHeight="1">
      <c r="A8" s="290" t="s">
        <v>182</v>
      </c>
      <c r="B8" s="284">
        <v>5</v>
      </c>
      <c r="C8" s="291"/>
      <c r="D8" s="291">
        <f>'2-分类汇总'!C12</f>
        <v>0</v>
      </c>
      <c r="E8" s="292"/>
      <c r="F8" s="287">
        <f t="shared" si="0"/>
        <v>0</v>
      </c>
      <c r="G8" s="293" t="s">
        <v>183</v>
      </c>
      <c r="H8" s="289">
        <v>38</v>
      </c>
      <c r="I8" s="291"/>
      <c r="J8" s="291">
        <f>'2-分类汇总'!C46</f>
        <v>0</v>
      </c>
      <c r="K8" s="291"/>
      <c r="L8" s="309">
        <f t="shared" si="1"/>
        <v>0</v>
      </c>
    </row>
    <row r="9" spans="1:12" s="270" customFormat="1" ht="16.5" customHeight="1">
      <c r="A9" s="290" t="s">
        <v>184</v>
      </c>
      <c r="B9" s="284">
        <v>6</v>
      </c>
      <c r="C9" s="291"/>
      <c r="D9" s="291">
        <f>'2-分类汇总'!C14</f>
        <v>0</v>
      </c>
      <c r="E9" s="292"/>
      <c r="F9" s="287">
        <f t="shared" si="0"/>
        <v>0</v>
      </c>
      <c r="G9" s="293" t="s">
        <v>185</v>
      </c>
      <c r="H9" s="289">
        <v>39</v>
      </c>
      <c r="I9" s="291"/>
      <c r="J9" s="291">
        <f>'2-分类汇总'!C47</f>
        <v>0</v>
      </c>
      <c r="K9" s="291"/>
      <c r="L9" s="309">
        <f t="shared" si="1"/>
        <v>0</v>
      </c>
    </row>
    <row r="10" spans="1:12" s="270" customFormat="1" ht="16.5" customHeight="1">
      <c r="A10" s="290" t="s">
        <v>186</v>
      </c>
      <c r="B10" s="284">
        <v>7</v>
      </c>
      <c r="C10" s="291"/>
      <c r="D10" s="291" t="e">
        <f>'2-分类汇总'!#REF!</f>
        <v>#REF!</v>
      </c>
      <c r="E10" s="292"/>
      <c r="F10" s="287" t="e">
        <f t="shared" si="0"/>
        <v>#REF!</v>
      </c>
      <c r="G10" s="293" t="s">
        <v>187</v>
      </c>
      <c r="H10" s="289">
        <v>40</v>
      </c>
      <c r="I10" s="291"/>
      <c r="J10" s="291">
        <f>'2-分类汇总'!C49</f>
        <v>0</v>
      </c>
      <c r="K10" s="291"/>
      <c r="L10" s="309">
        <f t="shared" si="1"/>
        <v>0</v>
      </c>
    </row>
    <row r="11" spans="1:12" s="270" customFormat="1" ht="16.5" customHeight="1">
      <c r="A11" s="290" t="s">
        <v>188</v>
      </c>
      <c r="B11" s="284">
        <v>8</v>
      </c>
      <c r="C11" s="294"/>
      <c r="D11" s="291" t="e">
        <f>'2-分类汇总'!#REF!</f>
        <v>#REF!</v>
      </c>
      <c r="E11" s="292"/>
      <c r="F11" s="287" t="e">
        <f t="shared" si="0"/>
        <v>#REF!</v>
      </c>
      <c r="G11" s="293" t="s">
        <v>189</v>
      </c>
      <c r="H11" s="289">
        <v>41</v>
      </c>
      <c r="I11" s="291"/>
      <c r="J11" s="291">
        <f>'2-分类汇总'!C50</f>
        <v>0</v>
      </c>
      <c r="K11" s="291"/>
      <c r="L11" s="309">
        <f t="shared" si="1"/>
        <v>0</v>
      </c>
    </row>
    <row r="12" spans="1:12" s="270" customFormat="1" ht="16.5" customHeight="1">
      <c r="A12" s="290" t="s">
        <v>190</v>
      </c>
      <c r="B12" s="284">
        <v>9</v>
      </c>
      <c r="C12" s="294"/>
      <c r="D12" s="291">
        <f>'2-分类汇总'!C15</f>
        <v>0</v>
      </c>
      <c r="E12" s="292"/>
      <c r="F12" s="287">
        <f t="shared" si="0"/>
        <v>0</v>
      </c>
      <c r="G12" s="293" t="s">
        <v>191</v>
      </c>
      <c r="H12" s="289">
        <v>42</v>
      </c>
      <c r="I12" s="291"/>
      <c r="J12" s="291" t="e">
        <f>'2-分类汇总'!#REF!</f>
        <v>#REF!</v>
      </c>
      <c r="K12" s="291"/>
      <c r="L12" s="309" t="e">
        <f t="shared" si="1"/>
        <v>#REF!</v>
      </c>
    </row>
    <row r="13" spans="1:12" s="270" customFormat="1" ht="16.5" customHeight="1">
      <c r="A13" s="290" t="s">
        <v>192</v>
      </c>
      <c r="B13" s="284">
        <v>10</v>
      </c>
      <c r="C13" s="294"/>
      <c r="D13" s="291">
        <f>'2-分类汇总'!C16</f>
        <v>0</v>
      </c>
      <c r="E13" s="292"/>
      <c r="F13" s="287">
        <f t="shared" si="0"/>
        <v>0</v>
      </c>
      <c r="G13" s="293" t="s">
        <v>193</v>
      </c>
      <c r="H13" s="289">
        <v>43</v>
      </c>
      <c r="I13" s="291"/>
      <c r="J13" s="291" t="e">
        <f>'2-分类汇总'!#REF!</f>
        <v>#REF!</v>
      </c>
      <c r="K13" s="291"/>
      <c r="L13" s="309" t="e">
        <f t="shared" si="1"/>
        <v>#REF!</v>
      </c>
    </row>
    <row r="14" spans="1:12" s="270" customFormat="1" ht="16.5" customHeight="1">
      <c r="A14" s="290" t="s">
        <v>194</v>
      </c>
      <c r="B14" s="284">
        <v>11</v>
      </c>
      <c r="C14" s="294"/>
      <c r="D14" s="291">
        <f>'2-分类汇总'!C19</f>
        <v>0</v>
      </c>
      <c r="E14" s="292"/>
      <c r="F14" s="287">
        <f t="shared" si="0"/>
        <v>0</v>
      </c>
      <c r="G14" s="293" t="s">
        <v>195</v>
      </c>
      <c r="H14" s="289">
        <v>44</v>
      </c>
      <c r="I14" s="291"/>
      <c r="J14" s="291">
        <f>'2-分类汇总'!C51</f>
        <v>0</v>
      </c>
      <c r="K14" s="291"/>
      <c r="L14" s="309">
        <f t="shared" si="1"/>
        <v>0</v>
      </c>
    </row>
    <row r="15" spans="1:12" s="270" customFormat="1" ht="16.5" customHeight="1">
      <c r="A15" s="290" t="s">
        <v>196</v>
      </c>
      <c r="B15" s="284">
        <v>12</v>
      </c>
      <c r="C15" s="294"/>
      <c r="D15" s="291">
        <f>'2-分类汇总'!C20</f>
        <v>0</v>
      </c>
      <c r="E15" s="292"/>
      <c r="F15" s="287">
        <f t="shared" si="0"/>
        <v>0</v>
      </c>
      <c r="G15" s="293" t="s">
        <v>197</v>
      </c>
      <c r="H15" s="289">
        <v>45</v>
      </c>
      <c r="I15" s="291"/>
      <c r="J15" s="291">
        <f>'2-分类汇总'!C53</f>
        <v>0</v>
      </c>
      <c r="K15" s="291"/>
      <c r="L15" s="309">
        <f t="shared" si="1"/>
        <v>0</v>
      </c>
    </row>
    <row r="16" spans="1:12" s="270" customFormat="1" ht="16.5" customHeight="1">
      <c r="A16" s="295" t="s">
        <v>45</v>
      </c>
      <c r="B16" s="284">
        <v>13</v>
      </c>
      <c r="C16" s="294">
        <f>SUM(C5:C15)</f>
        <v>0</v>
      </c>
      <c r="D16" s="294" t="e">
        <f>SUM(D5:D15)</f>
        <v>#REF!</v>
      </c>
      <c r="E16" s="296"/>
      <c r="F16" s="287" t="e">
        <f t="shared" si="0"/>
        <v>#REF!</v>
      </c>
      <c r="G16" s="293" t="s">
        <v>198</v>
      </c>
      <c r="H16" s="289">
        <v>46</v>
      </c>
      <c r="I16" s="291"/>
      <c r="J16" s="291">
        <f>'2-分类汇总'!C54</f>
        <v>0</v>
      </c>
      <c r="K16" s="291"/>
      <c r="L16" s="309">
        <f t="shared" si="1"/>
        <v>0</v>
      </c>
    </row>
    <row r="17" spans="1:12" s="270" customFormat="1" ht="16.5" customHeight="1">
      <c r="A17" s="297" t="s">
        <v>199</v>
      </c>
      <c r="B17" s="284">
        <v>14</v>
      </c>
      <c r="C17" s="291"/>
      <c r="D17" s="291"/>
      <c r="E17" s="292"/>
      <c r="F17" s="287">
        <f t="shared" si="0"/>
        <v>0</v>
      </c>
      <c r="G17" s="298" t="s">
        <v>200</v>
      </c>
      <c r="H17" s="289">
        <v>47</v>
      </c>
      <c r="I17" s="291">
        <f>SUM(I5:I16)</f>
        <v>0</v>
      </c>
      <c r="J17" s="291" t="e">
        <f>SUM(J5:J16)</f>
        <v>#REF!</v>
      </c>
      <c r="K17" s="291"/>
      <c r="L17" s="309" t="e">
        <f t="shared" si="1"/>
        <v>#REF!</v>
      </c>
    </row>
    <row r="18" spans="1:12" s="270" customFormat="1" ht="16.5" customHeight="1">
      <c r="A18" s="290" t="s">
        <v>201</v>
      </c>
      <c r="B18" s="284">
        <v>15</v>
      </c>
      <c r="C18" s="294"/>
      <c r="D18" s="294" t="e">
        <f>'2-分类汇总'!#REF!</f>
        <v>#REF!</v>
      </c>
      <c r="E18" s="296"/>
      <c r="F18" s="287" t="e">
        <f t="shared" si="0"/>
        <v>#REF!</v>
      </c>
      <c r="G18" s="299" t="s">
        <v>202</v>
      </c>
      <c r="H18" s="289">
        <v>48</v>
      </c>
      <c r="I18" s="291"/>
      <c r="J18" s="291"/>
      <c r="K18" s="291"/>
      <c r="L18" s="309">
        <f t="shared" si="1"/>
        <v>0</v>
      </c>
    </row>
    <row r="19" spans="1:12" s="270" customFormat="1" ht="16.5" customHeight="1">
      <c r="A19" s="290" t="s">
        <v>203</v>
      </c>
      <c r="B19" s="284">
        <v>16</v>
      </c>
      <c r="C19" s="294"/>
      <c r="D19" s="294" t="e">
        <f>'2-分类汇总'!#REF!</f>
        <v>#REF!</v>
      </c>
      <c r="E19" s="296"/>
      <c r="F19" s="287" t="e">
        <f t="shared" si="0"/>
        <v>#REF!</v>
      </c>
      <c r="G19" s="293" t="s">
        <v>204</v>
      </c>
      <c r="H19" s="289">
        <v>49</v>
      </c>
      <c r="I19" s="291"/>
      <c r="J19" s="291">
        <f>'2-分类汇总'!C56</f>
        <v>0</v>
      </c>
      <c r="K19" s="291"/>
      <c r="L19" s="309">
        <f t="shared" si="1"/>
        <v>0</v>
      </c>
    </row>
    <row r="20" spans="1:12" s="270" customFormat="1" ht="16.5" customHeight="1">
      <c r="A20" s="290" t="s">
        <v>205</v>
      </c>
      <c r="B20" s="284">
        <v>17</v>
      </c>
      <c r="C20" s="294"/>
      <c r="D20" s="294">
        <f>'2-分类汇总'!C24</f>
        <v>0</v>
      </c>
      <c r="E20" s="296"/>
      <c r="F20" s="287">
        <f t="shared" si="0"/>
        <v>0</v>
      </c>
      <c r="G20" s="293" t="s">
        <v>206</v>
      </c>
      <c r="H20" s="289">
        <v>50</v>
      </c>
      <c r="I20" s="291"/>
      <c r="J20" s="291">
        <f>'2-分类汇总'!C57</f>
        <v>0</v>
      </c>
      <c r="K20" s="291"/>
      <c r="L20" s="309">
        <f t="shared" si="1"/>
        <v>0</v>
      </c>
    </row>
    <row r="21" spans="1:12" s="270" customFormat="1" ht="16.5" customHeight="1">
      <c r="A21" s="290" t="s">
        <v>207</v>
      </c>
      <c r="B21" s="284">
        <v>18</v>
      </c>
      <c r="C21" s="294"/>
      <c r="D21" s="294">
        <f>'2-分类汇总'!C25</f>
        <v>0</v>
      </c>
      <c r="E21" s="296"/>
      <c r="F21" s="287">
        <f t="shared" si="0"/>
        <v>0</v>
      </c>
      <c r="G21" s="293" t="s">
        <v>208</v>
      </c>
      <c r="H21" s="289">
        <v>51</v>
      </c>
      <c r="I21" s="291"/>
      <c r="J21" s="291">
        <f>'2-分类汇总'!C59</f>
        <v>0</v>
      </c>
      <c r="K21" s="291"/>
      <c r="L21" s="309">
        <f t="shared" si="1"/>
        <v>0</v>
      </c>
    </row>
    <row r="22" spans="1:12" s="270" customFormat="1" ht="16.5" customHeight="1">
      <c r="A22" s="290" t="s">
        <v>209</v>
      </c>
      <c r="B22" s="284">
        <v>19</v>
      </c>
      <c r="C22" s="294"/>
      <c r="D22" s="294">
        <f>'2-分类汇总'!C28</f>
        <v>0</v>
      </c>
      <c r="E22" s="296"/>
      <c r="F22" s="287">
        <f t="shared" si="0"/>
        <v>0</v>
      </c>
      <c r="G22" s="293" t="s">
        <v>210</v>
      </c>
      <c r="H22" s="289">
        <v>52</v>
      </c>
      <c r="I22" s="291"/>
      <c r="J22" s="291" t="e">
        <f>'2-分类汇总'!#REF!</f>
        <v>#REF!</v>
      </c>
      <c r="K22" s="291"/>
      <c r="L22" s="309" t="e">
        <f t="shared" si="1"/>
        <v>#REF!</v>
      </c>
    </row>
    <row r="23" spans="1:12" s="270" customFormat="1" ht="16.5" customHeight="1">
      <c r="A23" s="290" t="s">
        <v>211</v>
      </c>
      <c r="B23" s="284">
        <v>20</v>
      </c>
      <c r="C23" s="294"/>
      <c r="D23" s="294" t="e">
        <f>'2-分类汇总'!C29</f>
        <v>#REF!</v>
      </c>
      <c r="E23" s="296"/>
      <c r="F23" s="287" t="e">
        <f t="shared" si="0"/>
        <v>#REF!</v>
      </c>
      <c r="G23" s="293" t="s">
        <v>212</v>
      </c>
      <c r="H23" s="289">
        <v>53</v>
      </c>
      <c r="I23" s="291"/>
      <c r="J23" s="291">
        <f>'2-分类汇总'!C60</f>
        <v>0</v>
      </c>
      <c r="K23" s="291"/>
      <c r="L23" s="309">
        <f t="shared" si="1"/>
        <v>0</v>
      </c>
    </row>
    <row r="24" spans="1:12" s="270" customFormat="1" ht="16.5" customHeight="1">
      <c r="A24" s="290" t="s">
        <v>213</v>
      </c>
      <c r="B24" s="284">
        <v>21</v>
      </c>
      <c r="C24" s="294"/>
      <c r="D24" s="294">
        <f>'2-分类汇总'!C30</f>
        <v>0</v>
      </c>
      <c r="E24" s="296"/>
      <c r="F24" s="287">
        <f t="shared" si="0"/>
        <v>0</v>
      </c>
      <c r="G24" s="293" t="s">
        <v>214</v>
      </c>
      <c r="H24" s="289">
        <v>54</v>
      </c>
      <c r="I24" s="294"/>
      <c r="J24" s="291">
        <f>'2-分类汇总'!C62</f>
        <v>0</v>
      </c>
      <c r="K24" s="291"/>
      <c r="L24" s="309">
        <f t="shared" si="1"/>
        <v>0</v>
      </c>
    </row>
    <row r="25" spans="1:12" s="270" customFormat="1" ht="16.5" customHeight="1">
      <c r="A25" s="290" t="s">
        <v>215</v>
      </c>
      <c r="B25" s="284">
        <v>22</v>
      </c>
      <c r="C25" s="294"/>
      <c r="D25" s="294" t="e">
        <f>'2-分类汇总'!#REF!</f>
        <v>#REF!</v>
      </c>
      <c r="E25" s="296"/>
      <c r="F25" s="287" t="e">
        <f t="shared" si="0"/>
        <v>#REF!</v>
      </c>
      <c r="G25" s="293" t="s">
        <v>216</v>
      </c>
      <c r="H25" s="289">
        <v>55</v>
      </c>
      <c r="I25" s="294"/>
      <c r="J25" s="291">
        <f>'2-分类汇总'!C63</f>
        <v>0</v>
      </c>
      <c r="K25" s="291"/>
      <c r="L25" s="309">
        <f t="shared" si="1"/>
        <v>0</v>
      </c>
    </row>
    <row r="26" spans="1:12" s="270" customFormat="1" ht="16.5" customHeight="1">
      <c r="A26" s="290" t="s">
        <v>217</v>
      </c>
      <c r="B26" s="284">
        <v>23</v>
      </c>
      <c r="C26" s="294"/>
      <c r="D26" s="294" t="e">
        <f>'2-分类汇总'!#REF!</f>
        <v>#REF!</v>
      </c>
      <c r="E26" s="296"/>
      <c r="F26" s="287" t="e">
        <f t="shared" si="0"/>
        <v>#REF!</v>
      </c>
      <c r="G26" s="298" t="s">
        <v>218</v>
      </c>
      <c r="H26" s="289">
        <v>56</v>
      </c>
      <c r="I26" s="291">
        <f>SUM(I19:I25)</f>
        <v>0</v>
      </c>
      <c r="J26" s="291" t="e">
        <f>SUM(J19:J25)</f>
        <v>#REF!</v>
      </c>
      <c r="K26" s="291"/>
      <c r="L26" s="309" t="e">
        <f t="shared" si="1"/>
        <v>#REF!</v>
      </c>
    </row>
    <row r="27" spans="1:12" s="270" customFormat="1" ht="16.5" customHeight="1">
      <c r="A27" s="290" t="s">
        <v>219</v>
      </c>
      <c r="B27" s="284">
        <v>24</v>
      </c>
      <c r="C27" s="294"/>
      <c r="D27" s="294">
        <f>'2-分类汇总'!C31</f>
        <v>0</v>
      </c>
      <c r="E27" s="296"/>
      <c r="F27" s="287">
        <f t="shared" si="0"/>
        <v>0</v>
      </c>
      <c r="G27" s="298" t="s">
        <v>220</v>
      </c>
      <c r="H27" s="289">
        <v>57</v>
      </c>
      <c r="I27" s="310">
        <f>I17+I26</f>
        <v>0</v>
      </c>
      <c r="J27" s="310" t="e">
        <f>J17+J26</f>
        <v>#REF!</v>
      </c>
      <c r="K27" s="310"/>
      <c r="L27" s="309" t="e">
        <f t="shared" si="1"/>
        <v>#REF!</v>
      </c>
    </row>
    <row r="28" spans="1:12" s="270" customFormat="1" ht="16.5" customHeight="1">
      <c r="A28" s="290" t="s">
        <v>221</v>
      </c>
      <c r="B28" s="284">
        <v>25</v>
      </c>
      <c r="C28" s="294"/>
      <c r="D28" s="294">
        <f>'2-分类汇总'!C32</f>
        <v>0</v>
      </c>
      <c r="E28" s="296"/>
      <c r="F28" s="287">
        <f t="shared" si="0"/>
        <v>0</v>
      </c>
      <c r="G28" s="288" t="s">
        <v>65</v>
      </c>
      <c r="H28" s="289">
        <v>58</v>
      </c>
      <c r="I28" s="294"/>
      <c r="J28" s="294"/>
      <c r="K28" s="294"/>
      <c r="L28" s="309"/>
    </row>
    <row r="29" spans="1:12" s="270" customFormat="1" ht="16.5" customHeight="1">
      <c r="A29" s="290" t="s">
        <v>222</v>
      </c>
      <c r="B29" s="284">
        <v>26</v>
      </c>
      <c r="C29" s="294"/>
      <c r="D29" s="294">
        <f>'2-分类汇总'!C34</f>
        <v>0</v>
      </c>
      <c r="E29" s="296"/>
      <c r="F29" s="287">
        <f t="shared" si="0"/>
        <v>0</v>
      </c>
      <c r="G29" s="293" t="s">
        <v>223</v>
      </c>
      <c r="H29" s="289">
        <v>59</v>
      </c>
      <c r="I29" s="291"/>
      <c r="J29" s="291"/>
      <c r="K29" s="291"/>
      <c r="L29" s="309"/>
    </row>
    <row r="30" spans="1:12" s="270" customFormat="1" ht="16.5" customHeight="1">
      <c r="A30" s="290" t="s">
        <v>224</v>
      </c>
      <c r="B30" s="284">
        <v>27</v>
      </c>
      <c r="C30" s="294"/>
      <c r="D30" s="294">
        <f>'2-分类汇总'!C35</f>
        <v>0</v>
      </c>
      <c r="E30" s="296"/>
      <c r="F30" s="287">
        <f t="shared" si="0"/>
        <v>0</v>
      </c>
      <c r="G30" s="293" t="s">
        <v>225</v>
      </c>
      <c r="H30" s="289">
        <v>60</v>
      </c>
      <c r="I30" s="291"/>
      <c r="J30" s="291"/>
      <c r="K30" s="291"/>
      <c r="L30" s="309"/>
    </row>
    <row r="31" spans="1:12" s="270" customFormat="1" ht="16.5" customHeight="1">
      <c r="A31" s="290" t="s">
        <v>226</v>
      </c>
      <c r="B31" s="284">
        <v>28</v>
      </c>
      <c r="C31" s="294"/>
      <c r="D31" s="294">
        <f>'2-分类汇总'!C36</f>
        <v>0</v>
      </c>
      <c r="E31" s="296"/>
      <c r="F31" s="287">
        <f t="shared" si="0"/>
        <v>0</v>
      </c>
      <c r="G31" s="293" t="s">
        <v>227</v>
      </c>
      <c r="H31" s="289">
        <v>61</v>
      </c>
      <c r="I31" s="311"/>
      <c r="J31" s="311"/>
      <c r="K31" s="311"/>
      <c r="L31" s="309"/>
    </row>
    <row r="32" spans="1:12" s="270" customFormat="1" ht="16.5" customHeight="1">
      <c r="A32" s="290" t="s">
        <v>228</v>
      </c>
      <c r="B32" s="284">
        <v>29</v>
      </c>
      <c r="C32" s="294"/>
      <c r="D32" s="294">
        <f>'2-分类汇总'!C37</f>
        <v>0</v>
      </c>
      <c r="E32" s="296"/>
      <c r="F32" s="287">
        <f t="shared" si="0"/>
        <v>0</v>
      </c>
      <c r="G32" s="293" t="s">
        <v>229</v>
      </c>
      <c r="H32" s="289">
        <v>62</v>
      </c>
      <c r="I32" s="294"/>
      <c r="J32" s="294"/>
      <c r="K32" s="294"/>
      <c r="L32" s="309"/>
    </row>
    <row r="33" spans="1:12" s="270" customFormat="1" ht="16.5" customHeight="1">
      <c r="A33" s="290" t="s">
        <v>230</v>
      </c>
      <c r="B33" s="284">
        <v>30</v>
      </c>
      <c r="C33" s="294"/>
      <c r="D33" s="294">
        <f>'2-分类汇总'!C38</f>
        <v>0</v>
      </c>
      <c r="E33" s="296"/>
      <c r="F33" s="287">
        <f t="shared" si="0"/>
        <v>0</v>
      </c>
      <c r="G33" s="293" t="s">
        <v>231</v>
      </c>
      <c r="H33" s="289">
        <v>63</v>
      </c>
      <c r="I33" s="291"/>
      <c r="J33" s="291"/>
      <c r="K33" s="291"/>
      <c r="L33" s="309"/>
    </row>
    <row r="34" spans="1:12" s="270" customFormat="1" ht="16.5" customHeight="1">
      <c r="A34" s="290" t="s">
        <v>232</v>
      </c>
      <c r="B34" s="284">
        <v>31</v>
      </c>
      <c r="C34" s="294"/>
      <c r="D34" s="294">
        <f>'2-分类汇总'!C39</f>
        <v>0</v>
      </c>
      <c r="E34" s="296"/>
      <c r="F34" s="287">
        <f t="shared" si="0"/>
        <v>0</v>
      </c>
      <c r="G34" s="300" t="s">
        <v>79</v>
      </c>
      <c r="H34" s="289">
        <v>64</v>
      </c>
      <c r="I34" s="312">
        <f>SUM(I29:I33)</f>
        <v>0</v>
      </c>
      <c r="J34" s="312">
        <f>SUM(J29:J33)</f>
        <v>0</v>
      </c>
      <c r="K34" s="312"/>
      <c r="L34" s="309">
        <f>J34-K34</f>
        <v>0</v>
      </c>
    </row>
    <row r="35" spans="1:12" s="270" customFormat="1" ht="16.5" customHeight="1">
      <c r="A35" s="295" t="s">
        <v>233</v>
      </c>
      <c r="B35" s="284">
        <v>32</v>
      </c>
      <c r="C35" s="294">
        <f>SUM(C18:C34)</f>
        <v>0</v>
      </c>
      <c r="D35" s="294" t="e">
        <f>SUM(D18:D34)</f>
        <v>#REF!</v>
      </c>
      <c r="E35" s="296"/>
      <c r="F35" s="287" t="e">
        <f t="shared" si="0"/>
        <v>#REF!</v>
      </c>
      <c r="G35" s="301"/>
      <c r="H35" s="302"/>
      <c r="I35" s="313"/>
      <c r="J35" s="313"/>
      <c r="K35" s="313"/>
      <c r="L35" s="314"/>
    </row>
    <row r="36" spans="1:12" s="270" customFormat="1" ht="16.5" customHeight="1">
      <c r="A36" s="303" t="s">
        <v>234</v>
      </c>
      <c r="B36" s="304">
        <v>33</v>
      </c>
      <c r="C36" s="305">
        <f>SUM(C35,C16)</f>
        <v>0</v>
      </c>
      <c r="D36" s="305" t="e">
        <f>SUM(D35,D16)</f>
        <v>#REF!</v>
      </c>
      <c r="E36" s="306"/>
      <c r="F36" s="287" t="e">
        <f t="shared" si="0"/>
        <v>#REF!</v>
      </c>
      <c r="G36" s="300" t="s">
        <v>81</v>
      </c>
      <c r="H36" s="289">
        <v>65</v>
      </c>
      <c r="I36" s="312">
        <f>I27+I34</f>
        <v>0</v>
      </c>
      <c r="J36" s="312" t="e">
        <f>J27+J34</f>
        <v>#REF!</v>
      </c>
      <c r="K36" s="312"/>
      <c r="L36" s="309" t="e">
        <f>J36-K36</f>
        <v>#REF!</v>
      </c>
    </row>
    <row r="37" spans="1:12" s="270" customFormat="1" ht="16.5" customHeight="1">
      <c r="A37" s="297"/>
      <c r="B37" s="289"/>
      <c r="C37" s="294"/>
      <c r="D37" s="294"/>
      <c r="E37" s="296"/>
      <c r="F37" s="287"/>
      <c r="G37" s="288" t="s">
        <v>82</v>
      </c>
      <c r="H37" s="289">
        <v>66</v>
      </c>
      <c r="I37" s="294">
        <f>I36-C36</f>
        <v>0</v>
      </c>
      <c r="J37" s="294" t="e">
        <f>J36-D36</f>
        <v>#REF!</v>
      </c>
      <c r="K37" s="294"/>
      <c r="L37" s="309"/>
    </row>
    <row r="38" spans="1:12" s="270" customFormat="1" ht="16.5" customHeight="1">
      <c r="A38" s="301"/>
      <c r="B38" s="302"/>
      <c r="C38" s="307" t="s">
        <v>83</v>
      </c>
      <c r="D38" s="301"/>
      <c r="E38" s="301"/>
      <c r="F38" s="307" t="s">
        <v>84</v>
      </c>
      <c r="G38" s="301"/>
      <c r="H38" s="302"/>
      <c r="I38" s="315" t="s">
        <v>85</v>
      </c>
      <c r="J38" s="301"/>
      <c r="K38" s="301"/>
      <c r="L38" s="301"/>
    </row>
  </sheetData>
  <mergeCells count="1">
    <mergeCell ref="A1:L1"/>
  </mergeCells>
  <phoneticPr fontId="67" type="noConversion"/>
  <printOptions horizontalCentered="1" verticalCentered="1"/>
  <pageMargins left="0.70866141732283505" right="0.70866141732283505" top="0.74803149606299202" bottom="0.74803149606299202" header="0.31496062992126" footer="0.31496062992126"/>
  <pageSetup paperSize="9" scale="76" orientation="landscape" blackAndWhite="1"/>
  <ignoredErrors>
    <ignoredError sqref="F5:F7" unlockedFormula="1"/>
  </ignoredErrors>
  <drawing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D31"/>
  <sheetViews>
    <sheetView view="pageBreakPreview" zoomScale="85" zoomScaleNormal="100" workbookViewId="0">
      <pane xSplit="1" ySplit="6" topLeftCell="B12" activePane="bottomRight" state="frozen"/>
      <selection pane="topRight"/>
      <selection pane="bottomLeft"/>
      <selection pane="bottomRight" activeCell="L8" sqref="L8:N26"/>
    </sheetView>
  </sheetViews>
  <sheetFormatPr defaultColWidth="8.625" defaultRowHeight="15.75" customHeight="1"/>
  <cols>
    <col min="1" max="1" width="4.75" style="11" customWidth="1"/>
    <col min="2" max="2" width="10.625" style="11" customWidth="1"/>
    <col min="3" max="3" width="7.25" style="11" customWidth="1"/>
    <col min="4" max="4" width="12.375" style="11" customWidth="1"/>
    <col min="5" max="5" width="9.875" style="172" customWidth="1"/>
    <col min="6" max="6" width="5.125" style="11" customWidth="1"/>
    <col min="7" max="7" width="9.875" style="173" customWidth="1"/>
    <col min="8" max="8" width="6.5" style="173" customWidth="1"/>
    <col min="9" max="10" width="9.875" style="173" customWidth="1"/>
    <col min="11" max="11" width="7.625" style="173" customWidth="1"/>
    <col min="12" max="13" width="9.875" style="173" customWidth="1"/>
    <col min="14" max="14" width="8" style="173" customWidth="1"/>
    <col min="15" max="15" width="7.375" style="11" customWidth="1"/>
    <col min="16" max="32" width="9" style="11"/>
    <col min="33" max="16384" width="8.625" style="11"/>
  </cols>
  <sheetData>
    <row r="1" spans="1:30" s="7" customFormat="1" ht="30" customHeight="1">
      <c r="A1" s="415" t="str">
        <f>"存货—发出商品评估"&amp;表头信息!E35</f>
        <v>存货—发出商品评估明细表</v>
      </c>
      <c r="B1" s="480"/>
      <c r="C1" s="480"/>
      <c r="D1" s="480"/>
      <c r="E1" s="480"/>
      <c r="F1" s="480"/>
      <c r="G1" s="480"/>
      <c r="H1" s="480"/>
      <c r="I1" s="480"/>
      <c r="J1" s="481"/>
      <c r="K1" s="481"/>
      <c r="L1" s="481"/>
      <c r="M1" s="481"/>
      <c r="N1" s="481"/>
      <c r="O1" s="481"/>
    </row>
    <row r="2" spans="1:30" ht="15.75" customHeight="1">
      <c r="A2" s="417" t="str">
        <f>表头信息!D5&amp;表头信息!E5</f>
        <v>评估基准日：2022年10月31日</v>
      </c>
      <c r="B2" s="417"/>
      <c r="C2" s="417"/>
      <c r="D2" s="417"/>
      <c r="E2" s="417"/>
      <c r="F2" s="417"/>
      <c r="G2" s="417"/>
      <c r="H2" s="417"/>
      <c r="I2" s="457"/>
      <c r="J2" s="457"/>
      <c r="K2" s="457"/>
      <c r="L2" s="457"/>
      <c r="M2" s="457"/>
      <c r="N2" s="457"/>
      <c r="O2" s="457"/>
    </row>
    <row r="3" spans="1:30" ht="15.75" customHeight="1">
      <c r="A3" s="12"/>
      <c r="B3" s="12"/>
      <c r="C3" s="12"/>
      <c r="D3" s="12"/>
      <c r="E3" s="174"/>
      <c r="F3" s="12"/>
      <c r="G3" s="12"/>
      <c r="H3" s="12"/>
      <c r="I3" s="13"/>
      <c r="J3" s="13"/>
      <c r="K3" s="13"/>
      <c r="L3" s="13"/>
      <c r="M3" s="13"/>
      <c r="N3" s="448" t="s">
        <v>513</v>
      </c>
      <c r="O3" s="449"/>
    </row>
    <row r="4" spans="1:30" ht="15.75" customHeight="1">
      <c r="A4" s="64" t="str">
        <f>表头信息!D2&amp;表头信息!E2</f>
        <v>产权持有单位：西安曲江楼观旅游农业开发有限公司</v>
      </c>
      <c r="B4" s="15"/>
      <c r="C4" s="15"/>
      <c r="D4" s="15"/>
      <c r="E4" s="175"/>
      <c r="F4" s="15"/>
      <c r="G4" s="166"/>
      <c r="H4" s="166"/>
      <c r="I4" s="166"/>
      <c r="J4" s="166"/>
      <c r="K4" s="166"/>
      <c r="L4" s="166"/>
      <c r="M4" s="166"/>
      <c r="N4" s="166"/>
      <c r="O4" s="16" t="s">
        <v>3</v>
      </c>
    </row>
    <row r="5" spans="1:30" s="8" customFormat="1" ht="15.75" customHeight="1">
      <c r="A5" s="476" t="s">
        <v>5</v>
      </c>
      <c r="B5" s="476" t="s">
        <v>514</v>
      </c>
      <c r="C5" s="476" t="s">
        <v>465</v>
      </c>
      <c r="D5" s="476" t="s">
        <v>515</v>
      </c>
      <c r="E5" s="491" t="s">
        <v>389</v>
      </c>
      <c r="F5" s="455" t="s">
        <v>466</v>
      </c>
      <c r="G5" s="476" t="s">
        <v>238</v>
      </c>
      <c r="H5" s="477"/>
      <c r="I5" s="477"/>
      <c r="J5" s="482" t="s">
        <v>239</v>
      </c>
      <c r="K5" s="483"/>
      <c r="L5" s="483"/>
      <c r="M5" s="484" t="s">
        <v>240</v>
      </c>
      <c r="N5" s="482" t="s">
        <v>241</v>
      </c>
      <c r="O5" s="476" t="s">
        <v>8</v>
      </c>
      <c r="P5" s="184" t="s">
        <v>297</v>
      </c>
      <c r="Q5" s="184" t="s">
        <v>311</v>
      </c>
      <c r="R5" s="184" t="s">
        <v>311</v>
      </c>
      <c r="S5" s="184" t="s">
        <v>312</v>
      </c>
      <c r="T5" s="184" t="s">
        <v>400</v>
      </c>
      <c r="U5" s="184" t="s">
        <v>345</v>
      </c>
      <c r="V5" s="184" t="s">
        <v>401</v>
      </c>
      <c r="W5" s="184" t="s">
        <v>516</v>
      </c>
      <c r="X5" s="68" t="s">
        <v>493</v>
      </c>
      <c r="Y5" s="68" t="s">
        <v>494</v>
      </c>
      <c r="Z5" s="68" t="s">
        <v>495</v>
      </c>
      <c r="AA5" s="68" t="s">
        <v>495</v>
      </c>
      <c r="AB5" s="68" t="s">
        <v>495</v>
      </c>
      <c r="AC5" s="68" t="s">
        <v>496</v>
      </c>
      <c r="AD5" s="68" t="s">
        <v>497</v>
      </c>
    </row>
    <row r="6" spans="1:30" s="8" customFormat="1" ht="15.75" customHeight="1">
      <c r="A6" s="477"/>
      <c r="B6" s="477"/>
      <c r="C6" s="477"/>
      <c r="D6" s="477"/>
      <c r="E6" s="492"/>
      <c r="F6" s="456"/>
      <c r="G6" s="35" t="s">
        <v>468</v>
      </c>
      <c r="H6" s="35" t="s">
        <v>469</v>
      </c>
      <c r="I6" s="35" t="s">
        <v>427</v>
      </c>
      <c r="J6" s="183" t="s">
        <v>470</v>
      </c>
      <c r="K6" s="183" t="s">
        <v>471</v>
      </c>
      <c r="L6" s="183" t="s">
        <v>427</v>
      </c>
      <c r="M6" s="485"/>
      <c r="N6" s="483"/>
      <c r="O6" s="477"/>
      <c r="P6" s="184" t="s">
        <v>517</v>
      </c>
      <c r="Q6" s="184" t="s">
        <v>318</v>
      </c>
      <c r="R6" s="184" t="s">
        <v>319</v>
      </c>
      <c r="S6" s="184" t="s">
        <v>320</v>
      </c>
      <c r="T6" s="184" t="s">
        <v>403</v>
      </c>
      <c r="U6" s="184" t="s">
        <v>348</v>
      </c>
      <c r="V6" s="184" t="s">
        <v>348</v>
      </c>
      <c r="W6" s="184" t="s">
        <v>518</v>
      </c>
      <c r="X6" s="68" t="s">
        <v>499</v>
      </c>
      <c r="Y6" s="68" t="s">
        <v>499</v>
      </c>
      <c r="Z6" s="68" t="s">
        <v>500</v>
      </c>
      <c r="AA6" s="68" t="s">
        <v>501</v>
      </c>
      <c r="AB6" s="68" t="s">
        <v>502</v>
      </c>
      <c r="AC6" s="68" t="s">
        <v>503</v>
      </c>
      <c r="AD6" s="68" t="s">
        <v>469</v>
      </c>
    </row>
    <row r="7" spans="1:30" s="9" customFormat="1" ht="15.75" customHeight="1">
      <c r="A7" s="17">
        <v>1</v>
      </c>
      <c r="B7" s="176"/>
      <c r="C7" s="176"/>
      <c r="D7" s="17"/>
      <c r="E7" s="177"/>
      <c r="F7" s="178"/>
      <c r="G7" s="132"/>
      <c r="H7" s="20"/>
      <c r="I7" s="39">
        <f t="shared" ref="I7:I26" si="0">ROUND(G7*H7,2)</f>
        <v>0</v>
      </c>
      <c r="J7" s="20"/>
      <c r="K7" s="20"/>
      <c r="L7" s="39"/>
      <c r="M7" s="39">
        <f>L7-I7</f>
        <v>0</v>
      </c>
      <c r="N7" s="39">
        <f>IF(I7=0,0,M7/ABS(I7))*100</f>
        <v>0</v>
      </c>
      <c r="O7" s="21"/>
    </row>
    <row r="8" spans="1:30" s="9" customFormat="1" ht="15.75" customHeight="1">
      <c r="A8" s="17">
        <v>2</v>
      </c>
      <c r="B8" s="18"/>
      <c r="C8" s="18"/>
      <c r="D8" s="17"/>
      <c r="E8" s="179"/>
      <c r="F8" s="21"/>
      <c r="G8" s="132"/>
      <c r="H8" s="20"/>
      <c r="I8" s="39">
        <f t="shared" si="0"/>
        <v>0</v>
      </c>
      <c r="J8" s="20"/>
      <c r="K8" s="20"/>
      <c r="L8" s="39"/>
      <c r="M8" s="39"/>
      <c r="N8" s="39"/>
      <c r="O8" s="21"/>
    </row>
    <row r="9" spans="1:30" s="9" customFormat="1" ht="15.75" customHeight="1">
      <c r="A9" s="17">
        <v>3</v>
      </c>
      <c r="B9" s="18"/>
      <c r="C9" s="18"/>
      <c r="D9" s="17"/>
      <c r="E9" s="179"/>
      <c r="F9" s="21"/>
      <c r="G9" s="132"/>
      <c r="H9" s="20"/>
      <c r="I9" s="39">
        <f t="shared" si="0"/>
        <v>0</v>
      </c>
      <c r="J9" s="20"/>
      <c r="K9" s="20"/>
      <c r="L9" s="39"/>
      <c r="M9" s="39"/>
      <c r="N9" s="39"/>
      <c r="O9" s="21"/>
    </row>
    <row r="10" spans="1:30" s="9" customFormat="1" ht="15.75" customHeight="1">
      <c r="A10" s="17">
        <v>4</v>
      </c>
      <c r="B10" s="18"/>
      <c r="C10" s="18"/>
      <c r="D10" s="17"/>
      <c r="E10" s="179"/>
      <c r="F10" s="21"/>
      <c r="G10" s="132"/>
      <c r="H10" s="20"/>
      <c r="I10" s="39">
        <f t="shared" si="0"/>
        <v>0</v>
      </c>
      <c r="J10" s="20"/>
      <c r="K10" s="20"/>
      <c r="L10" s="39"/>
      <c r="M10" s="39"/>
      <c r="N10" s="39"/>
      <c r="O10" s="21"/>
    </row>
    <row r="11" spans="1:30" s="9" customFormat="1" ht="15.75" customHeight="1">
      <c r="A11" s="17">
        <v>5</v>
      </c>
      <c r="B11" s="18"/>
      <c r="C11" s="18"/>
      <c r="D11" s="17"/>
      <c r="E11" s="179"/>
      <c r="F11" s="21"/>
      <c r="G11" s="132"/>
      <c r="H11" s="20"/>
      <c r="I11" s="39">
        <f t="shared" si="0"/>
        <v>0</v>
      </c>
      <c r="J11" s="20"/>
      <c r="K11" s="20"/>
      <c r="L11" s="39"/>
      <c r="M11" s="39"/>
      <c r="N11" s="39"/>
      <c r="O11" s="21"/>
    </row>
    <row r="12" spans="1:30" s="9" customFormat="1" ht="15.75" customHeight="1">
      <c r="A12" s="17">
        <v>6</v>
      </c>
      <c r="B12" s="18"/>
      <c r="C12" s="18"/>
      <c r="D12" s="17"/>
      <c r="E12" s="179"/>
      <c r="F12" s="21"/>
      <c r="G12" s="132"/>
      <c r="H12" s="20"/>
      <c r="I12" s="39">
        <f t="shared" si="0"/>
        <v>0</v>
      </c>
      <c r="J12" s="20"/>
      <c r="K12" s="20"/>
      <c r="L12" s="39"/>
      <c r="M12" s="39"/>
      <c r="N12" s="39"/>
      <c r="O12" s="21"/>
    </row>
    <row r="13" spans="1:30" s="9" customFormat="1" ht="15.75" customHeight="1">
      <c r="A13" s="17">
        <v>7</v>
      </c>
      <c r="B13" s="18"/>
      <c r="C13" s="18"/>
      <c r="D13" s="17"/>
      <c r="E13" s="179"/>
      <c r="F13" s="21"/>
      <c r="G13" s="132"/>
      <c r="H13" s="20"/>
      <c r="I13" s="39">
        <f t="shared" si="0"/>
        <v>0</v>
      </c>
      <c r="J13" s="20"/>
      <c r="K13" s="20"/>
      <c r="L13" s="39"/>
      <c r="M13" s="39"/>
      <c r="N13" s="39"/>
      <c r="O13" s="21"/>
    </row>
    <row r="14" spans="1:30" s="9" customFormat="1" ht="15.75" customHeight="1">
      <c r="A14" s="17">
        <v>8</v>
      </c>
      <c r="B14" s="18"/>
      <c r="C14" s="18"/>
      <c r="D14" s="17"/>
      <c r="E14" s="179"/>
      <c r="F14" s="21"/>
      <c r="G14" s="132"/>
      <c r="H14" s="20"/>
      <c r="I14" s="39">
        <f t="shared" si="0"/>
        <v>0</v>
      </c>
      <c r="J14" s="20"/>
      <c r="K14" s="20"/>
      <c r="L14" s="39"/>
      <c r="M14" s="39"/>
      <c r="N14" s="39"/>
      <c r="O14" s="21"/>
    </row>
    <row r="15" spans="1:30" s="9" customFormat="1" ht="15.75" customHeight="1">
      <c r="A15" s="17">
        <v>9</v>
      </c>
      <c r="B15" s="18"/>
      <c r="C15" s="18"/>
      <c r="D15" s="17"/>
      <c r="E15" s="179"/>
      <c r="F15" s="21"/>
      <c r="G15" s="132"/>
      <c r="H15" s="20"/>
      <c r="I15" s="39">
        <f t="shared" si="0"/>
        <v>0</v>
      </c>
      <c r="J15" s="20"/>
      <c r="K15" s="20"/>
      <c r="L15" s="39"/>
      <c r="M15" s="39"/>
      <c r="N15" s="39"/>
      <c r="O15" s="21"/>
    </row>
    <row r="16" spans="1:30" s="9" customFormat="1" ht="15.75" customHeight="1">
      <c r="A16" s="17">
        <v>10</v>
      </c>
      <c r="B16" s="18"/>
      <c r="C16" s="18"/>
      <c r="D16" s="17"/>
      <c r="E16" s="179"/>
      <c r="F16" s="21"/>
      <c r="G16" s="132"/>
      <c r="H16" s="20"/>
      <c r="I16" s="39">
        <f t="shared" si="0"/>
        <v>0</v>
      </c>
      <c r="J16" s="20"/>
      <c r="K16" s="20"/>
      <c r="L16" s="39"/>
      <c r="M16" s="39"/>
      <c r="N16" s="39"/>
      <c r="O16" s="21"/>
    </row>
    <row r="17" spans="1:15" s="9" customFormat="1" ht="15.75" customHeight="1">
      <c r="A17" s="17">
        <v>11</v>
      </c>
      <c r="B17" s="18"/>
      <c r="C17" s="18"/>
      <c r="D17" s="17"/>
      <c r="E17" s="179"/>
      <c r="F17" s="21"/>
      <c r="G17" s="132"/>
      <c r="H17" s="20"/>
      <c r="I17" s="39">
        <f t="shared" si="0"/>
        <v>0</v>
      </c>
      <c r="J17" s="20"/>
      <c r="K17" s="20"/>
      <c r="L17" s="39"/>
      <c r="M17" s="39"/>
      <c r="N17" s="39"/>
      <c r="O17" s="21"/>
    </row>
    <row r="18" spans="1:15" s="9" customFormat="1" ht="15.75" customHeight="1">
      <c r="A18" s="17">
        <v>12</v>
      </c>
      <c r="B18" s="18"/>
      <c r="C18" s="18"/>
      <c r="D18" s="17"/>
      <c r="E18" s="179"/>
      <c r="F18" s="21"/>
      <c r="G18" s="132"/>
      <c r="H18" s="20"/>
      <c r="I18" s="39">
        <f t="shared" si="0"/>
        <v>0</v>
      </c>
      <c r="J18" s="20"/>
      <c r="K18" s="20"/>
      <c r="L18" s="39"/>
      <c r="M18" s="39"/>
      <c r="N18" s="39"/>
      <c r="O18" s="21"/>
    </row>
    <row r="19" spans="1:15" s="9" customFormat="1" ht="15.75" customHeight="1">
      <c r="A19" s="17">
        <v>13</v>
      </c>
      <c r="B19" s="18"/>
      <c r="C19" s="18"/>
      <c r="D19" s="17"/>
      <c r="E19" s="179"/>
      <c r="F19" s="21"/>
      <c r="G19" s="132"/>
      <c r="H19" s="20"/>
      <c r="I19" s="39">
        <f t="shared" si="0"/>
        <v>0</v>
      </c>
      <c r="J19" s="20"/>
      <c r="K19" s="20"/>
      <c r="L19" s="39"/>
      <c r="M19" s="39"/>
      <c r="N19" s="39"/>
      <c r="O19" s="21"/>
    </row>
    <row r="20" spans="1:15" s="9" customFormat="1" ht="15.75" customHeight="1">
      <c r="A20" s="17">
        <v>14</v>
      </c>
      <c r="B20" s="18"/>
      <c r="C20" s="18"/>
      <c r="D20" s="17"/>
      <c r="E20" s="179"/>
      <c r="F20" s="21"/>
      <c r="G20" s="132"/>
      <c r="H20" s="20"/>
      <c r="I20" s="39">
        <f t="shared" si="0"/>
        <v>0</v>
      </c>
      <c r="J20" s="20"/>
      <c r="K20" s="20"/>
      <c r="L20" s="39"/>
      <c r="M20" s="39"/>
      <c r="N20" s="39"/>
      <c r="O20" s="21"/>
    </row>
    <row r="21" spans="1:15" s="9" customFormat="1" ht="15.75" customHeight="1">
      <c r="A21" s="17">
        <v>15</v>
      </c>
      <c r="B21" s="18"/>
      <c r="C21" s="18"/>
      <c r="D21" s="17"/>
      <c r="E21" s="179"/>
      <c r="F21" s="21"/>
      <c r="G21" s="132"/>
      <c r="H21" s="20"/>
      <c r="I21" s="39">
        <f t="shared" si="0"/>
        <v>0</v>
      </c>
      <c r="J21" s="20"/>
      <c r="K21" s="20"/>
      <c r="L21" s="39"/>
      <c r="M21" s="39"/>
      <c r="N21" s="39"/>
      <c r="O21" s="21"/>
    </row>
    <row r="22" spans="1:15" s="9" customFormat="1" ht="15.75" customHeight="1">
      <c r="A22" s="17">
        <v>16</v>
      </c>
      <c r="B22" s="18"/>
      <c r="C22" s="18"/>
      <c r="D22" s="17"/>
      <c r="E22" s="179"/>
      <c r="F22" s="21"/>
      <c r="G22" s="132"/>
      <c r="H22" s="20"/>
      <c r="I22" s="39">
        <f t="shared" si="0"/>
        <v>0</v>
      </c>
      <c r="J22" s="20"/>
      <c r="K22" s="20"/>
      <c r="L22" s="39"/>
      <c r="M22" s="39"/>
      <c r="N22" s="39"/>
      <c r="O22" s="21"/>
    </row>
    <row r="23" spans="1:15" s="9" customFormat="1" ht="15.75" customHeight="1">
      <c r="A23" s="17">
        <v>17</v>
      </c>
      <c r="B23" s="18"/>
      <c r="C23" s="18"/>
      <c r="D23" s="17"/>
      <c r="E23" s="179"/>
      <c r="F23" s="21"/>
      <c r="G23" s="132"/>
      <c r="H23" s="20"/>
      <c r="I23" s="39">
        <f t="shared" si="0"/>
        <v>0</v>
      </c>
      <c r="J23" s="20"/>
      <c r="K23" s="20"/>
      <c r="L23" s="39"/>
      <c r="M23" s="39"/>
      <c r="N23" s="39"/>
      <c r="O23" s="21"/>
    </row>
    <row r="24" spans="1:15" s="9" customFormat="1" ht="15.75" customHeight="1">
      <c r="A24" s="17">
        <v>18</v>
      </c>
      <c r="B24" s="18"/>
      <c r="C24" s="18"/>
      <c r="D24" s="17"/>
      <c r="E24" s="179"/>
      <c r="F24" s="21"/>
      <c r="G24" s="132"/>
      <c r="H24" s="20"/>
      <c r="I24" s="39">
        <f t="shared" si="0"/>
        <v>0</v>
      </c>
      <c r="J24" s="20"/>
      <c r="K24" s="20"/>
      <c r="L24" s="39"/>
      <c r="M24" s="39"/>
      <c r="N24" s="39"/>
      <c r="O24" s="21"/>
    </row>
    <row r="25" spans="1:15" s="9" customFormat="1" ht="15.75" customHeight="1">
      <c r="A25" s="17">
        <v>19</v>
      </c>
      <c r="B25" s="18"/>
      <c r="C25" s="18"/>
      <c r="D25" s="17"/>
      <c r="E25" s="179"/>
      <c r="F25" s="21"/>
      <c r="G25" s="132"/>
      <c r="H25" s="20"/>
      <c r="I25" s="39">
        <f t="shared" si="0"/>
        <v>0</v>
      </c>
      <c r="J25" s="20"/>
      <c r="K25" s="20"/>
      <c r="L25" s="39"/>
      <c r="M25" s="39"/>
      <c r="N25" s="39"/>
      <c r="O25" s="21"/>
    </row>
    <row r="26" spans="1:15" s="9" customFormat="1" ht="15.75" customHeight="1">
      <c r="A26" s="17">
        <v>20</v>
      </c>
      <c r="B26" s="18"/>
      <c r="C26" s="18"/>
      <c r="D26" s="17"/>
      <c r="E26" s="179"/>
      <c r="F26" s="21"/>
      <c r="G26" s="132"/>
      <c r="H26" s="20"/>
      <c r="I26" s="39">
        <f t="shared" si="0"/>
        <v>0</v>
      </c>
      <c r="J26" s="20"/>
      <c r="K26" s="20"/>
      <c r="L26" s="39"/>
      <c r="M26" s="39"/>
      <c r="N26" s="39"/>
      <c r="O26" s="21"/>
    </row>
    <row r="27" spans="1:15" s="9" customFormat="1" ht="15.75" customHeight="1">
      <c r="A27" s="433" t="s">
        <v>384</v>
      </c>
      <c r="B27" s="452"/>
      <c r="C27" s="452"/>
      <c r="D27" s="452"/>
      <c r="E27" s="452"/>
      <c r="F27" s="434"/>
      <c r="G27" s="39">
        <f>SUM(G7:G26)</f>
        <v>0</v>
      </c>
      <c r="H27" s="39"/>
      <c r="I27" s="65">
        <f>SUM(I7:I26)</f>
        <v>0</v>
      </c>
      <c r="J27" s="39">
        <f>SUM(J7:J26)</f>
        <v>0</v>
      </c>
      <c r="K27" s="39"/>
      <c r="L27" s="65">
        <f>SUM(L7:L26)</f>
        <v>0</v>
      </c>
      <c r="M27" s="65">
        <f>IF(SUM(M7:M26)-(L27-I27)&lt;0.001,SUM(M7:M26),"false")</f>
        <v>0</v>
      </c>
      <c r="N27" s="39">
        <f>IF(I27=0,0,M27/ABS(I27))*100</f>
        <v>0</v>
      </c>
      <c r="O27" s="24"/>
    </row>
    <row r="28" spans="1:15" s="10" customFormat="1" ht="15.75" customHeight="1">
      <c r="A28" s="25"/>
      <c r="E28" s="180"/>
      <c r="F28" s="418"/>
      <c r="G28" s="418"/>
      <c r="H28" s="418"/>
      <c r="I28" s="26"/>
      <c r="J28" s="26"/>
      <c r="K28" s="26"/>
      <c r="L28" s="26"/>
      <c r="M28" s="26"/>
    </row>
    <row r="29" spans="1:15" s="10" customFormat="1" ht="15.75" customHeight="1">
      <c r="A29" s="425" t="str">
        <f>表头信息!D8&amp;表头信息!E8</f>
        <v>产权持有单位填表人：谭勃</v>
      </c>
      <c r="B29" s="425"/>
      <c r="C29" s="425"/>
      <c r="D29" s="425"/>
      <c r="E29" s="425"/>
      <c r="F29" s="425"/>
      <c r="G29" s="425"/>
      <c r="H29" s="31"/>
      <c r="K29" s="31"/>
      <c r="L29" s="453" t="str">
        <f>表头信息!D20&amp;表头信息!E23</f>
        <v>评估人员：柳青、殷涛</v>
      </c>
      <c r="M29" s="454"/>
      <c r="N29" s="454"/>
      <c r="O29" s="454"/>
    </row>
    <row r="30" spans="1:15" s="10" customFormat="1" ht="15.75" customHeight="1">
      <c r="A30" s="30" t="str">
        <f>表头信息!D11&amp;表头信息!E11</f>
        <v>填表日期：2022年11月2日</v>
      </c>
      <c r="B30" s="28"/>
      <c r="C30" s="28"/>
      <c r="D30" s="28"/>
      <c r="E30" s="181"/>
      <c r="F30" s="28"/>
      <c r="G30" s="31"/>
      <c r="H30" s="31"/>
      <c r="J30" s="31"/>
      <c r="K30" s="31"/>
      <c r="L30" s="31"/>
    </row>
    <row r="31" spans="1:15" ht="15.75" customHeight="1">
      <c r="F31" s="56"/>
      <c r="G31" s="182"/>
      <c r="H31" s="182"/>
    </row>
  </sheetData>
  <protectedRanges>
    <protectedRange sqref="A7:H26 J7:K26 O7:O26" name="区域1"/>
  </protectedRanges>
  <mergeCells count="18">
    <mergeCell ref="A27:F27"/>
    <mergeCell ref="F28:H28"/>
    <mergeCell ref="A29:G29"/>
    <mergeCell ref="L29:O29"/>
    <mergeCell ref="A5:A6"/>
    <mergeCell ref="B5:B6"/>
    <mergeCell ref="C5:C6"/>
    <mergeCell ref="D5:D6"/>
    <mergeCell ref="E5:E6"/>
    <mergeCell ref="F5:F6"/>
    <mergeCell ref="M5:M6"/>
    <mergeCell ref="N5:N6"/>
    <mergeCell ref="O5:O6"/>
    <mergeCell ref="A1:O1"/>
    <mergeCell ref="A2:O2"/>
    <mergeCell ref="N3:O3"/>
    <mergeCell ref="G5:I5"/>
    <mergeCell ref="J5:L5"/>
  </mergeCells>
  <phoneticPr fontId="67" type="noConversion"/>
  <conditionalFormatting sqref="P5:W6">
    <cfRule type="expression" dxfId="17" priority="2" stopIfTrue="1">
      <formula>$Q$8=""</formula>
    </cfRule>
  </conditionalFormatting>
  <conditionalFormatting sqref="X5:AD6">
    <cfRule type="expression" dxfId="16" priority="1" stopIfTrue="1">
      <formula>$Q$8=""</formula>
    </cfRule>
  </conditionalFormatting>
  <dataValidations count="1">
    <dataValidation type="list" allowBlank="1" showInputMessage="1" showErrorMessage="1" sqref="Q5:S6 U5:V6" xr:uid="{00000000-0002-0000-1D00-000000000000}">
      <formula1>$R$8</formula1>
    </dataValidation>
  </dataValidations>
  <hyperlinks>
    <hyperlink ref="A1:O1" location="'3-9存货汇总'!B13" display="=&quot;存货—发出商品评估&quot;&amp;表头信息!E35" xr:uid="{00000000-0004-0000-1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6487" r:id="rId4" name="Check Box 71">
              <controlPr defaultSize="0" autoPict="0" macro="[0]!复选框71_Click">
                <anchor moveWithCells="1">
                  <from>
                    <xdr:col>15</xdr:col>
                    <xdr:colOff>66675</xdr:colOff>
                    <xdr:row>0</xdr:row>
                    <xdr:rowOff>104775</xdr:rowOff>
                  </from>
                  <to>
                    <xdr:col>17</xdr:col>
                    <xdr:colOff>314325</xdr:colOff>
                    <xdr:row>1</xdr:row>
                    <xdr:rowOff>114300</xdr:rowOff>
                  </to>
                </anchor>
              </controlPr>
            </control>
          </mc:Choice>
        </mc:AlternateContent>
      </controls>
    </mc:Choice>
  </mc:AlternateConten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31"/>
  <sheetViews>
    <sheetView view="pageBreakPreview" zoomScaleNormal="100" workbookViewId="0">
      <pane xSplit="1" ySplit="6" topLeftCell="B16" activePane="bottomRight" state="frozen"/>
      <selection pane="topRight"/>
      <selection pane="bottomLeft"/>
      <selection pane="bottomRight" activeCell="L8" sqref="L8:N26"/>
    </sheetView>
  </sheetViews>
  <sheetFormatPr defaultColWidth="8.625" defaultRowHeight="15.75" customHeight="1"/>
  <cols>
    <col min="1" max="1" width="4.625" style="11" customWidth="1"/>
    <col min="2" max="2" width="11.875" style="11" customWidth="1"/>
    <col min="3" max="3" width="8.75" style="11" customWidth="1"/>
    <col min="4" max="4" width="7.875" style="147" customWidth="1"/>
    <col min="5" max="5" width="5.25" style="147" customWidth="1"/>
    <col min="6" max="6" width="5" style="147" customWidth="1"/>
    <col min="7" max="7" width="6.5" style="147" customWidth="1"/>
    <col min="8" max="14" width="9.875" style="11" customWidth="1"/>
    <col min="15" max="15" width="7.5" style="11" customWidth="1"/>
    <col min="16" max="16" width="8.25" style="11" customWidth="1"/>
    <col min="17" max="32" width="9" style="11"/>
    <col min="33" max="16384" width="8.625" style="11"/>
  </cols>
  <sheetData>
    <row r="1" spans="1:21" s="7" customFormat="1" ht="30" customHeight="1">
      <c r="A1" s="415" t="str">
        <f>"存货—在用周转材料评估"&amp;表头信息!E35</f>
        <v>存货—在用周转材料评估明细表</v>
      </c>
      <c r="B1" s="480"/>
      <c r="C1" s="480"/>
      <c r="D1" s="480"/>
      <c r="E1" s="480"/>
      <c r="F1" s="480"/>
      <c r="G1" s="480"/>
      <c r="H1" s="480"/>
      <c r="I1" s="480"/>
      <c r="J1" s="480"/>
      <c r="K1" s="481"/>
      <c r="L1" s="481"/>
      <c r="M1" s="481"/>
      <c r="N1" s="481"/>
      <c r="O1" s="481"/>
      <c r="P1" s="481"/>
    </row>
    <row r="2" spans="1:21" ht="15.75" customHeight="1">
      <c r="A2" s="417" t="str">
        <f>表头信息!D5&amp;表头信息!E5</f>
        <v>评估基准日：2022年10月31日</v>
      </c>
      <c r="B2" s="417"/>
      <c r="C2" s="417"/>
      <c r="D2" s="417"/>
      <c r="E2" s="417"/>
      <c r="F2" s="417"/>
      <c r="G2" s="417"/>
      <c r="H2" s="417"/>
      <c r="I2" s="417"/>
      <c r="J2" s="457"/>
      <c r="K2" s="457"/>
      <c r="L2" s="457"/>
      <c r="M2" s="457"/>
      <c r="N2" s="457"/>
      <c r="O2" s="457"/>
      <c r="P2" s="457"/>
    </row>
    <row r="3" spans="1:21" ht="15.75" customHeight="1">
      <c r="A3" s="12"/>
      <c r="B3" s="12"/>
      <c r="C3" s="12"/>
      <c r="D3" s="12"/>
      <c r="E3" s="12"/>
      <c r="F3" s="12"/>
      <c r="G3" s="12"/>
      <c r="H3" s="12"/>
      <c r="I3" s="12"/>
      <c r="J3" s="13"/>
      <c r="K3" s="13"/>
      <c r="L3" s="13"/>
      <c r="M3" s="13"/>
      <c r="N3" s="13"/>
      <c r="O3" s="13"/>
      <c r="P3" s="14" t="s">
        <v>519</v>
      </c>
    </row>
    <row r="4" spans="1:21" ht="15.75" customHeight="1">
      <c r="A4" s="64" t="str">
        <f>表头信息!D2&amp;表头信息!E2</f>
        <v>产权持有单位：西安曲江楼观旅游农业开发有限公司</v>
      </c>
      <c r="B4" s="15"/>
      <c r="C4" s="15"/>
      <c r="D4" s="15"/>
      <c r="E4" s="15"/>
      <c r="F4" s="15"/>
      <c r="G4" s="15"/>
      <c r="H4" s="15"/>
      <c r="I4" s="15"/>
      <c r="J4" s="15"/>
      <c r="K4" s="15"/>
      <c r="L4" s="15"/>
      <c r="M4" s="15"/>
      <c r="N4" s="15"/>
      <c r="O4" s="15"/>
      <c r="P4" s="16" t="s">
        <v>3</v>
      </c>
    </row>
    <row r="5" spans="1:21" s="8" customFormat="1" ht="15.75" customHeight="1">
      <c r="A5" s="476" t="s">
        <v>5</v>
      </c>
      <c r="B5" s="476" t="s">
        <v>464</v>
      </c>
      <c r="C5" s="476" t="s">
        <v>465</v>
      </c>
      <c r="D5" s="455" t="s">
        <v>520</v>
      </c>
      <c r="E5" s="455" t="s">
        <v>466</v>
      </c>
      <c r="F5" s="455" t="s">
        <v>521</v>
      </c>
      <c r="G5" s="455" t="s">
        <v>522</v>
      </c>
      <c r="H5" s="476" t="s">
        <v>523</v>
      </c>
      <c r="I5" s="477"/>
      <c r="J5" s="476" t="s">
        <v>470</v>
      </c>
      <c r="K5" s="476" t="s">
        <v>239</v>
      </c>
      <c r="L5" s="477"/>
      <c r="M5" s="477"/>
      <c r="N5" s="455" t="s">
        <v>240</v>
      </c>
      <c r="O5" s="476" t="s">
        <v>241</v>
      </c>
      <c r="P5" s="476" t="s">
        <v>8</v>
      </c>
      <c r="Q5" s="68" t="s">
        <v>297</v>
      </c>
      <c r="R5" s="68" t="s">
        <v>311</v>
      </c>
      <c r="S5" s="68" t="s">
        <v>524</v>
      </c>
      <c r="T5" s="68" t="s">
        <v>476</v>
      </c>
      <c r="U5" s="68" t="s">
        <v>345</v>
      </c>
    </row>
    <row r="6" spans="1:21" s="8" customFormat="1" ht="15.75" customHeight="1">
      <c r="A6" s="477"/>
      <c r="B6" s="477"/>
      <c r="C6" s="477"/>
      <c r="D6" s="456"/>
      <c r="E6" s="463"/>
      <c r="F6" s="463"/>
      <c r="G6" s="456"/>
      <c r="H6" s="35" t="s">
        <v>468</v>
      </c>
      <c r="I6" s="35" t="s">
        <v>427</v>
      </c>
      <c r="J6" s="477"/>
      <c r="K6" s="35" t="s">
        <v>525</v>
      </c>
      <c r="L6" s="35" t="s">
        <v>526</v>
      </c>
      <c r="M6" s="35" t="s">
        <v>427</v>
      </c>
      <c r="N6" s="456"/>
      <c r="O6" s="477"/>
      <c r="P6" s="477"/>
      <c r="Q6" s="68" t="s">
        <v>527</v>
      </c>
      <c r="R6" s="68" t="s">
        <v>478</v>
      </c>
      <c r="S6" s="68" t="s">
        <v>528</v>
      </c>
      <c r="T6" s="68" t="s">
        <v>468</v>
      </c>
      <c r="U6" s="68" t="s">
        <v>348</v>
      </c>
    </row>
    <row r="7" spans="1:21" s="9" customFormat="1" ht="15.75" customHeight="1">
      <c r="A7" s="17">
        <v>1</v>
      </c>
      <c r="B7" s="18"/>
      <c r="C7" s="18"/>
      <c r="D7" s="19"/>
      <c r="E7" s="19"/>
      <c r="F7" s="19"/>
      <c r="G7" s="170"/>
      <c r="H7" s="20"/>
      <c r="I7" s="20"/>
      <c r="J7" s="20"/>
      <c r="K7" s="20"/>
      <c r="L7" s="58"/>
      <c r="M7" s="39"/>
      <c r="N7" s="39">
        <f>M7-I7</f>
        <v>0</v>
      </c>
      <c r="O7" s="39">
        <f>IF(I7=0,0,N7/ABS(I7))*100</f>
        <v>0</v>
      </c>
      <c r="P7" s="21"/>
    </row>
    <row r="8" spans="1:21" s="9" customFormat="1" ht="15.75" customHeight="1">
      <c r="A8" s="17">
        <v>2</v>
      </c>
      <c r="B8" s="18"/>
      <c r="C8" s="18"/>
      <c r="D8" s="19"/>
      <c r="E8" s="19"/>
      <c r="F8" s="19"/>
      <c r="G8" s="170"/>
      <c r="H8" s="20"/>
      <c r="I8" s="20"/>
      <c r="J8" s="20"/>
      <c r="K8" s="20"/>
      <c r="L8" s="58"/>
      <c r="M8" s="39"/>
      <c r="N8" s="39"/>
      <c r="O8" s="39"/>
      <c r="P8" s="21"/>
    </row>
    <row r="9" spans="1:21" s="9" customFormat="1" ht="15.75" customHeight="1">
      <c r="A9" s="17">
        <v>3</v>
      </c>
      <c r="B9" s="18"/>
      <c r="C9" s="18"/>
      <c r="D9" s="19"/>
      <c r="E9" s="19"/>
      <c r="F9" s="19"/>
      <c r="G9" s="170"/>
      <c r="H9" s="20"/>
      <c r="I9" s="20"/>
      <c r="J9" s="20"/>
      <c r="K9" s="20"/>
      <c r="L9" s="58"/>
      <c r="M9" s="39"/>
      <c r="N9" s="39"/>
      <c r="O9" s="39"/>
      <c r="P9" s="21"/>
    </row>
    <row r="10" spans="1:21" s="9" customFormat="1" ht="15.75" customHeight="1">
      <c r="A10" s="17">
        <v>4</v>
      </c>
      <c r="B10" s="18"/>
      <c r="C10" s="18"/>
      <c r="D10" s="19"/>
      <c r="E10" s="19"/>
      <c r="F10" s="19"/>
      <c r="G10" s="170"/>
      <c r="H10" s="20"/>
      <c r="I10" s="20"/>
      <c r="J10" s="20"/>
      <c r="K10" s="20"/>
      <c r="L10" s="58"/>
      <c r="M10" s="39"/>
      <c r="N10" s="39"/>
      <c r="O10" s="39"/>
      <c r="P10" s="21"/>
    </row>
    <row r="11" spans="1:21" s="9" customFormat="1" ht="15.75" customHeight="1">
      <c r="A11" s="17">
        <v>5</v>
      </c>
      <c r="B11" s="18"/>
      <c r="C11" s="18"/>
      <c r="D11" s="19"/>
      <c r="E11" s="19"/>
      <c r="F11" s="19"/>
      <c r="G11" s="170"/>
      <c r="H11" s="20"/>
      <c r="I11" s="20"/>
      <c r="J11" s="20"/>
      <c r="K11" s="20"/>
      <c r="L11" s="58"/>
      <c r="M11" s="39"/>
      <c r="N11" s="39"/>
      <c r="O11" s="39"/>
      <c r="P11" s="21"/>
    </row>
    <row r="12" spans="1:21" s="9" customFormat="1" ht="15.75" customHeight="1">
      <c r="A12" s="17">
        <v>6</v>
      </c>
      <c r="B12" s="18"/>
      <c r="C12" s="18"/>
      <c r="D12" s="19"/>
      <c r="E12" s="19"/>
      <c r="F12" s="19"/>
      <c r="G12" s="170"/>
      <c r="H12" s="20"/>
      <c r="I12" s="20"/>
      <c r="J12" s="20"/>
      <c r="K12" s="20"/>
      <c r="L12" s="58"/>
      <c r="M12" s="39"/>
      <c r="N12" s="39"/>
      <c r="O12" s="39"/>
      <c r="P12" s="21"/>
    </row>
    <row r="13" spans="1:21" s="9" customFormat="1" ht="15.75" customHeight="1">
      <c r="A13" s="17">
        <v>7</v>
      </c>
      <c r="B13" s="18"/>
      <c r="C13" s="18"/>
      <c r="D13" s="19"/>
      <c r="E13" s="19"/>
      <c r="F13" s="19"/>
      <c r="G13" s="170"/>
      <c r="H13" s="20"/>
      <c r="I13" s="20"/>
      <c r="J13" s="20"/>
      <c r="K13" s="20"/>
      <c r="L13" s="58"/>
      <c r="M13" s="39"/>
      <c r="N13" s="39"/>
      <c r="O13" s="39"/>
      <c r="P13" s="21"/>
    </row>
    <row r="14" spans="1:21" s="9" customFormat="1" ht="15.75" customHeight="1">
      <c r="A14" s="17">
        <v>8</v>
      </c>
      <c r="B14" s="18"/>
      <c r="C14" s="18"/>
      <c r="D14" s="19"/>
      <c r="E14" s="19"/>
      <c r="F14" s="19"/>
      <c r="G14" s="170"/>
      <c r="H14" s="20"/>
      <c r="I14" s="20"/>
      <c r="J14" s="20"/>
      <c r="K14" s="20"/>
      <c r="L14" s="58"/>
      <c r="M14" s="39"/>
      <c r="N14" s="39"/>
      <c r="O14" s="39"/>
      <c r="P14" s="21"/>
    </row>
    <row r="15" spans="1:21" s="9" customFormat="1" ht="15.75" customHeight="1">
      <c r="A15" s="17">
        <v>9</v>
      </c>
      <c r="B15" s="18"/>
      <c r="C15" s="18"/>
      <c r="D15" s="19"/>
      <c r="E15" s="19"/>
      <c r="F15" s="19"/>
      <c r="G15" s="170"/>
      <c r="H15" s="20"/>
      <c r="I15" s="20"/>
      <c r="J15" s="20"/>
      <c r="K15" s="20"/>
      <c r="L15" s="58"/>
      <c r="M15" s="39"/>
      <c r="N15" s="39"/>
      <c r="O15" s="39"/>
      <c r="P15" s="21"/>
    </row>
    <row r="16" spans="1:21" s="9" customFormat="1" ht="15.75" customHeight="1">
      <c r="A16" s="17">
        <v>10</v>
      </c>
      <c r="B16" s="18"/>
      <c r="C16" s="18"/>
      <c r="D16" s="19"/>
      <c r="E16" s="19"/>
      <c r="F16" s="19"/>
      <c r="G16" s="170"/>
      <c r="H16" s="20"/>
      <c r="I16" s="20"/>
      <c r="J16" s="20"/>
      <c r="K16" s="20"/>
      <c r="L16" s="58"/>
      <c r="M16" s="39"/>
      <c r="N16" s="39"/>
      <c r="O16" s="39"/>
      <c r="P16" s="21"/>
    </row>
    <row r="17" spans="1:16" s="9" customFormat="1" ht="15.75" customHeight="1">
      <c r="A17" s="17">
        <v>11</v>
      </c>
      <c r="B17" s="18"/>
      <c r="C17" s="18"/>
      <c r="D17" s="19"/>
      <c r="E17" s="19"/>
      <c r="F17" s="19"/>
      <c r="G17" s="170"/>
      <c r="H17" s="20"/>
      <c r="I17" s="20"/>
      <c r="J17" s="20"/>
      <c r="K17" s="20"/>
      <c r="L17" s="58"/>
      <c r="M17" s="39"/>
      <c r="N17" s="39"/>
      <c r="O17" s="39"/>
      <c r="P17" s="21"/>
    </row>
    <row r="18" spans="1:16" s="9" customFormat="1" ht="15.75" customHeight="1">
      <c r="A18" s="17">
        <v>12</v>
      </c>
      <c r="B18" s="18"/>
      <c r="C18" s="18"/>
      <c r="D18" s="19"/>
      <c r="E18" s="19"/>
      <c r="F18" s="19"/>
      <c r="G18" s="170"/>
      <c r="H18" s="20"/>
      <c r="I18" s="20"/>
      <c r="J18" s="20"/>
      <c r="K18" s="20"/>
      <c r="L18" s="58"/>
      <c r="M18" s="39"/>
      <c r="N18" s="39"/>
      <c r="O18" s="39"/>
      <c r="P18" s="21"/>
    </row>
    <row r="19" spans="1:16" s="9" customFormat="1" ht="15.75" customHeight="1">
      <c r="A19" s="17">
        <v>13</v>
      </c>
      <c r="B19" s="18"/>
      <c r="C19" s="18"/>
      <c r="D19" s="19"/>
      <c r="E19" s="19"/>
      <c r="F19" s="19"/>
      <c r="G19" s="170"/>
      <c r="H19" s="20"/>
      <c r="I19" s="20"/>
      <c r="J19" s="20"/>
      <c r="K19" s="20"/>
      <c r="L19" s="58"/>
      <c r="M19" s="39"/>
      <c r="N19" s="39"/>
      <c r="O19" s="39"/>
      <c r="P19" s="21"/>
    </row>
    <row r="20" spans="1:16" s="9" customFormat="1" ht="15.75" customHeight="1">
      <c r="A20" s="17">
        <v>14</v>
      </c>
      <c r="B20" s="18"/>
      <c r="C20" s="18"/>
      <c r="D20" s="19"/>
      <c r="E20" s="19"/>
      <c r="F20" s="19"/>
      <c r="G20" s="170"/>
      <c r="H20" s="20"/>
      <c r="I20" s="20"/>
      <c r="J20" s="20"/>
      <c r="K20" s="20"/>
      <c r="L20" s="58"/>
      <c r="M20" s="39"/>
      <c r="N20" s="39"/>
      <c r="O20" s="39"/>
      <c r="P20" s="21"/>
    </row>
    <row r="21" spans="1:16" s="9" customFormat="1" ht="15.75" customHeight="1">
      <c r="A21" s="17">
        <v>15</v>
      </c>
      <c r="B21" s="18"/>
      <c r="C21" s="18"/>
      <c r="D21" s="19"/>
      <c r="E21" s="19"/>
      <c r="F21" s="19"/>
      <c r="G21" s="170"/>
      <c r="H21" s="20"/>
      <c r="I21" s="20"/>
      <c r="J21" s="20"/>
      <c r="K21" s="20"/>
      <c r="L21" s="58"/>
      <c r="M21" s="39"/>
      <c r="N21" s="39"/>
      <c r="O21" s="39"/>
      <c r="P21" s="21"/>
    </row>
    <row r="22" spans="1:16" s="9" customFormat="1" ht="15.75" customHeight="1">
      <c r="A22" s="17">
        <v>16</v>
      </c>
      <c r="B22" s="18"/>
      <c r="C22" s="18"/>
      <c r="D22" s="19"/>
      <c r="E22" s="19"/>
      <c r="F22" s="19"/>
      <c r="G22" s="170"/>
      <c r="H22" s="20"/>
      <c r="I22" s="20"/>
      <c r="J22" s="20"/>
      <c r="K22" s="20"/>
      <c r="L22" s="58"/>
      <c r="M22" s="39"/>
      <c r="N22" s="39"/>
      <c r="O22" s="39"/>
      <c r="P22" s="21"/>
    </row>
    <row r="23" spans="1:16" s="9" customFormat="1" ht="15.75" customHeight="1">
      <c r="A23" s="17">
        <v>17</v>
      </c>
      <c r="B23" s="18"/>
      <c r="C23" s="18"/>
      <c r="D23" s="19"/>
      <c r="E23" s="19"/>
      <c r="F23" s="19"/>
      <c r="G23" s="170"/>
      <c r="H23" s="20"/>
      <c r="I23" s="20"/>
      <c r="J23" s="20"/>
      <c r="K23" s="20"/>
      <c r="L23" s="58"/>
      <c r="M23" s="39"/>
      <c r="N23" s="39"/>
      <c r="O23" s="39"/>
      <c r="P23" s="21"/>
    </row>
    <row r="24" spans="1:16" s="9" customFormat="1" ht="15.75" customHeight="1">
      <c r="A24" s="17">
        <v>18</v>
      </c>
      <c r="B24" s="18"/>
      <c r="C24" s="18"/>
      <c r="D24" s="19"/>
      <c r="E24" s="19"/>
      <c r="F24" s="19"/>
      <c r="G24" s="170"/>
      <c r="H24" s="20"/>
      <c r="I24" s="20"/>
      <c r="J24" s="20"/>
      <c r="K24" s="20"/>
      <c r="L24" s="58"/>
      <c r="M24" s="39"/>
      <c r="N24" s="39"/>
      <c r="O24" s="39"/>
      <c r="P24" s="21"/>
    </row>
    <row r="25" spans="1:16" s="9" customFormat="1" ht="15.75" customHeight="1">
      <c r="A25" s="17">
        <v>19</v>
      </c>
      <c r="B25" s="18"/>
      <c r="C25" s="18"/>
      <c r="D25" s="19"/>
      <c r="E25" s="19"/>
      <c r="F25" s="19"/>
      <c r="G25" s="170"/>
      <c r="H25" s="20"/>
      <c r="I25" s="20"/>
      <c r="J25" s="20"/>
      <c r="K25" s="20"/>
      <c r="L25" s="58"/>
      <c r="M25" s="39"/>
      <c r="N25" s="39"/>
      <c r="O25" s="39"/>
      <c r="P25" s="21"/>
    </row>
    <row r="26" spans="1:16" s="9" customFormat="1" ht="15.75" customHeight="1">
      <c r="A26" s="17">
        <v>20</v>
      </c>
      <c r="B26" s="18"/>
      <c r="C26" s="18"/>
      <c r="D26" s="19"/>
      <c r="E26" s="19"/>
      <c r="F26" s="19"/>
      <c r="G26" s="170"/>
      <c r="H26" s="20"/>
      <c r="I26" s="20"/>
      <c r="J26" s="20"/>
      <c r="K26" s="20"/>
      <c r="L26" s="58"/>
      <c r="M26" s="39"/>
      <c r="N26" s="39"/>
      <c r="O26" s="39"/>
      <c r="P26" s="21"/>
    </row>
    <row r="27" spans="1:16" s="9" customFormat="1" ht="15.75" customHeight="1">
      <c r="A27" s="433" t="s">
        <v>384</v>
      </c>
      <c r="B27" s="452"/>
      <c r="C27" s="452"/>
      <c r="D27" s="434"/>
      <c r="E27" s="22"/>
      <c r="F27" s="22"/>
      <c r="G27" s="155">
        <f>SUM(G7:G26)</f>
        <v>0</v>
      </c>
      <c r="H27" s="155">
        <f t="shared" ref="H27:M27" si="0">SUM(H7:H26)</f>
        <v>0</v>
      </c>
      <c r="I27" s="74">
        <f t="shared" si="0"/>
        <v>0</v>
      </c>
      <c r="J27" s="155">
        <f t="shared" si="0"/>
        <v>0</v>
      </c>
      <c r="K27" s="155">
        <f t="shared" si="0"/>
        <v>0</v>
      </c>
      <c r="L27" s="155"/>
      <c r="M27" s="74">
        <f t="shared" si="0"/>
        <v>0</v>
      </c>
      <c r="N27" s="65">
        <f>IF(SUM(N7:N26)-(M27-J27)&lt;0.001,SUM(N7:N26),"false")</f>
        <v>0</v>
      </c>
      <c r="O27" s="39">
        <f>IF(I27=0,0,N27/ABS(I27))*100</f>
        <v>0</v>
      </c>
      <c r="P27" s="24"/>
    </row>
    <row r="28" spans="1:16" s="10" customFormat="1" ht="15.75" customHeight="1">
      <c r="A28" s="25"/>
      <c r="G28" s="418"/>
      <c r="H28" s="418"/>
      <c r="I28" s="418"/>
      <c r="J28" s="26"/>
      <c r="K28" s="26"/>
      <c r="L28" s="26"/>
      <c r="M28" s="26"/>
      <c r="N28" s="26"/>
    </row>
    <row r="29" spans="1:16" s="10" customFormat="1" ht="15.75" customHeight="1">
      <c r="A29" s="425" t="str">
        <f>表头信息!D8&amp;表头信息!E8</f>
        <v>产权持有单位填表人：谭勃</v>
      </c>
      <c r="B29" s="425"/>
      <c r="C29" s="425"/>
      <c r="D29" s="425"/>
      <c r="E29" s="425"/>
      <c r="F29" s="425"/>
      <c r="G29" s="425"/>
      <c r="H29" s="425"/>
      <c r="I29" s="31"/>
      <c r="L29" s="31"/>
      <c r="M29" s="453" t="str">
        <f>表头信息!D20&amp;表头信息!E23</f>
        <v>评估人员：柳青、殷涛</v>
      </c>
      <c r="N29" s="454"/>
      <c r="O29" s="454"/>
      <c r="P29" s="454"/>
    </row>
    <row r="30" spans="1:16" s="10" customFormat="1" ht="15.75" customHeight="1">
      <c r="A30" s="30" t="str">
        <f>表头信息!D11&amp;表头信息!E11</f>
        <v>填表日期：2022年11月2日</v>
      </c>
      <c r="B30" s="28"/>
      <c r="C30" s="28"/>
      <c r="D30" s="28"/>
      <c r="E30" s="28"/>
      <c r="F30" s="28"/>
      <c r="G30" s="28"/>
      <c r="H30" s="31"/>
      <c r="I30" s="31"/>
      <c r="K30" s="31"/>
      <c r="L30" s="31"/>
      <c r="M30" s="31"/>
    </row>
    <row r="31" spans="1:16" ht="15.75" customHeight="1">
      <c r="G31" s="171"/>
      <c r="H31" s="56"/>
      <c r="I31" s="56"/>
    </row>
  </sheetData>
  <protectedRanges>
    <protectedRange sqref="A7:L26 P7:P26" name="区域1"/>
  </protectedRanges>
  <mergeCells count="19">
    <mergeCell ref="G28:I28"/>
    <mergeCell ref="A29:H29"/>
    <mergeCell ref="M29:P29"/>
    <mergeCell ref="A5:A6"/>
    <mergeCell ref="B5:B6"/>
    <mergeCell ref="C5:C6"/>
    <mergeCell ref="D5:D6"/>
    <mergeCell ref="E5:E6"/>
    <mergeCell ref="F5:F6"/>
    <mergeCell ref="G5:G6"/>
    <mergeCell ref="J5:J6"/>
    <mergeCell ref="N5:N6"/>
    <mergeCell ref="O5:O6"/>
    <mergeCell ref="P5:P6"/>
    <mergeCell ref="A1:P1"/>
    <mergeCell ref="A2:P2"/>
    <mergeCell ref="H5:I5"/>
    <mergeCell ref="K5:M5"/>
    <mergeCell ref="A27:D27"/>
  </mergeCells>
  <phoneticPr fontId="67" type="noConversion"/>
  <conditionalFormatting sqref="Q5:U6">
    <cfRule type="expression" dxfId="15" priority="1" stopIfTrue="1">
      <formula>$R$8=""</formula>
    </cfRule>
  </conditionalFormatting>
  <dataValidations count="1">
    <dataValidation type="list" allowBlank="1" showInputMessage="1" showErrorMessage="1" sqref="R5:R6 U5:U6" xr:uid="{00000000-0002-0000-1E00-000000000000}">
      <formula1>$S$8</formula1>
    </dataValidation>
  </dataValidations>
  <hyperlinks>
    <hyperlink ref="A1:P1" location="'3-9存货汇总'!B14" display="=&quot;存货—在用周转材料评估&quot;&amp;表头信息!E35" xr:uid="{00000000-0004-0000-1E00-000000000000}"/>
  </hyperlinks>
  <printOptions horizontalCentered="1"/>
  <pageMargins left="0.35433070866141703" right="0.35433070866141703" top="0.78740157480314998" bottom="0.59055118110236204" header="0.59055118110236204" footer="0.39370078740157499"/>
  <pageSetup paperSize="9" scale="97"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7511" r:id="rId4" name="Check Box 71">
              <controlPr defaultSize="0" autoPict="0" macro="[0]!在用周转材料_复选框71_Click">
                <anchor moveWithCells="1">
                  <from>
                    <xdr:col>16</xdr:col>
                    <xdr:colOff>95250</xdr:colOff>
                    <xdr:row>0</xdr:row>
                    <xdr:rowOff>76200</xdr:rowOff>
                  </from>
                  <to>
                    <xdr:col>17</xdr:col>
                    <xdr:colOff>628650</xdr:colOff>
                    <xdr:row>1</xdr:row>
                    <xdr:rowOff>38100</xdr:rowOff>
                  </to>
                </anchor>
              </controlPr>
            </control>
          </mc:Choice>
        </mc:AlternateContent>
      </controls>
    </mc:Choice>
  </mc:AlternateContent>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U31"/>
  <sheetViews>
    <sheetView view="pageBreakPreview" zoomScaleNormal="100" workbookViewId="0">
      <pane xSplit="1" ySplit="6" topLeftCell="B16" activePane="bottomRight" state="frozen"/>
      <selection pane="topRight"/>
      <selection pane="bottomLeft"/>
      <selection pane="bottomRight" activeCell="L8" sqref="L8:N26"/>
    </sheetView>
  </sheetViews>
  <sheetFormatPr defaultColWidth="8.625" defaultRowHeight="15.75" customHeight="1"/>
  <cols>
    <col min="1" max="1" width="4.625" style="11" customWidth="1"/>
    <col min="2" max="2" width="11.875" style="11" customWidth="1"/>
    <col min="3" max="3" width="8.75" style="11" customWidth="1"/>
    <col min="4" max="4" width="7.875" style="147" customWidth="1"/>
    <col min="5" max="5" width="5.25" style="147" customWidth="1"/>
    <col min="6" max="6" width="5" style="147" customWidth="1"/>
    <col min="7" max="7" width="6.5" style="147" customWidth="1"/>
    <col min="8" max="14" width="9.875" style="11" customWidth="1"/>
    <col min="15" max="15" width="7.5" style="11" customWidth="1"/>
    <col min="16" max="16" width="8.25" style="11" customWidth="1"/>
    <col min="17" max="32" width="9" style="11"/>
    <col min="33" max="16384" width="8.625" style="11"/>
  </cols>
  <sheetData>
    <row r="1" spans="1:21" s="7" customFormat="1" ht="30" customHeight="1">
      <c r="A1" s="415" t="str">
        <f>"存货—低值易耗品评估"&amp;表头信息!E35</f>
        <v>存货—低值易耗品评估明细表</v>
      </c>
      <c r="B1" s="480"/>
      <c r="C1" s="480"/>
      <c r="D1" s="480"/>
      <c r="E1" s="480"/>
      <c r="F1" s="480"/>
      <c r="G1" s="480"/>
      <c r="H1" s="480"/>
      <c r="I1" s="480"/>
      <c r="J1" s="480"/>
      <c r="K1" s="481"/>
      <c r="L1" s="481"/>
      <c r="M1" s="481"/>
      <c r="N1" s="481"/>
      <c r="O1" s="481"/>
      <c r="P1" s="481"/>
    </row>
    <row r="2" spans="1:21" ht="15.75" customHeight="1">
      <c r="A2" s="417" t="str">
        <f>表头信息!D5&amp;表头信息!E5</f>
        <v>评估基准日：2022年10月31日</v>
      </c>
      <c r="B2" s="417"/>
      <c r="C2" s="417"/>
      <c r="D2" s="417"/>
      <c r="E2" s="417"/>
      <c r="F2" s="417"/>
      <c r="G2" s="417"/>
      <c r="H2" s="417"/>
      <c r="I2" s="417"/>
      <c r="J2" s="457"/>
      <c r="K2" s="457"/>
      <c r="L2" s="457"/>
      <c r="M2" s="457"/>
      <c r="N2" s="457"/>
      <c r="O2" s="457"/>
      <c r="P2" s="457"/>
    </row>
    <row r="3" spans="1:21" ht="15.75" customHeight="1">
      <c r="A3" s="12"/>
      <c r="B3" s="12"/>
      <c r="C3" s="12"/>
      <c r="D3" s="12"/>
      <c r="E3" s="12"/>
      <c r="F3" s="12"/>
      <c r="G3" s="12"/>
      <c r="H3" s="12"/>
      <c r="I3" s="12"/>
      <c r="J3" s="13"/>
      <c r="K3" s="13"/>
      <c r="L3" s="13"/>
      <c r="M3" s="13"/>
      <c r="N3" s="13"/>
      <c r="O3" s="13"/>
      <c r="P3" s="14" t="s">
        <v>529</v>
      </c>
    </row>
    <row r="4" spans="1:21" ht="15.75" customHeight="1">
      <c r="A4" s="64" t="str">
        <f>表头信息!D2&amp;表头信息!E2</f>
        <v>产权持有单位：西安曲江楼观旅游农业开发有限公司</v>
      </c>
      <c r="B4" s="15"/>
      <c r="C4" s="15"/>
      <c r="D4" s="15"/>
      <c r="E4" s="15"/>
      <c r="F4" s="15"/>
      <c r="G4" s="15"/>
      <c r="H4" s="15"/>
      <c r="I4" s="15"/>
      <c r="J4" s="15"/>
      <c r="K4" s="15"/>
      <c r="L4" s="15"/>
      <c r="M4" s="15"/>
      <c r="N4" s="15"/>
      <c r="O4" s="15"/>
      <c r="P4" s="16" t="s">
        <v>3</v>
      </c>
    </row>
    <row r="5" spans="1:21" s="8" customFormat="1" ht="15.75" customHeight="1">
      <c r="A5" s="476" t="s">
        <v>5</v>
      </c>
      <c r="B5" s="476" t="s">
        <v>530</v>
      </c>
      <c r="C5" s="476" t="s">
        <v>465</v>
      </c>
      <c r="D5" s="455" t="s">
        <v>520</v>
      </c>
      <c r="E5" s="455" t="s">
        <v>466</v>
      </c>
      <c r="F5" s="455" t="s">
        <v>521</v>
      </c>
      <c r="G5" s="455" t="s">
        <v>522</v>
      </c>
      <c r="H5" s="476" t="s">
        <v>523</v>
      </c>
      <c r="I5" s="477"/>
      <c r="J5" s="476" t="s">
        <v>470</v>
      </c>
      <c r="K5" s="476" t="s">
        <v>239</v>
      </c>
      <c r="L5" s="477"/>
      <c r="M5" s="477"/>
      <c r="N5" s="455" t="s">
        <v>240</v>
      </c>
      <c r="O5" s="476" t="s">
        <v>241</v>
      </c>
      <c r="P5" s="476" t="s">
        <v>8</v>
      </c>
      <c r="Q5" s="68" t="s">
        <v>297</v>
      </c>
      <c r="R5" s="68" t="s">
        <v>311</v>
      </c>
      <c r="S5" s="68" t="s">
        <v>524</v>
      </c>
      <c r="T5" s="68" t="s">
        <v>476</v>
      </c>
      <c r="U5" s="68" t="s">
        <v>345</v>
      </c>
    </row>
    <row r="6" spans="1:21" s="8" customFormat="1" ht="15.75" customHeight="1">
      <c r="A6" s="477"/>
      <c r="B6" s="477"/>
      <c r="C6" s="477"/>
      <c r="D6" s="456"/>
      <c r="E6" s="463"/>
      <c r="F6" s="463"/>
      <c r="G6" s="456"/>
      <c r="H6" s="35" t="s">
        <v>468</v>
      </c>
      <c r="I6" s="35" t="s">
        <v>427</v>
      </c>
      <c r="J6" s="477"/>
      <c r="K6" s="35" t="s">
        <v>525</v>
      </c>
      <c r="L6" s="35" t="s">
        <v>526</v>
      </c>
      <c r="M6" s="35" t="s">
        <v>427</v>
      </c>
      <c r="N6" s="456"/>
      <c r="O6" s="477"/>
      <c r="P6" s="477"/>
      <c r="Q6" s="68" t="s">
        <v>527</v>
      </c>
      <c r="R6" s="68" t="s">
        <v>478</v>
      </c>
      <c r="S6" s="68" t="s">
        <v>528</v>
      </c>
      <c r="T6" s="68" t="s">
        <v>468</v>
      </c>
      <c r="U6" s="68" t="s">
        <v>348</v>
      </c>
    </row>
    <row r="7" spans="1:21" s="9" customFormat="1" ht="15.75" customHeight="1">
      <c r="A7" s="17">
        <v>1</v>
      </c>
      <c r="B7" s="18"/>
      <c r="C7" s="18"/>
      <c r="D7" s="19"/>
      <c r="E7" s="19"/>
      <c r="F7" s="19"/>
      <c r="G7" s="170"/>
      <c r="H7" s="20"/>
      <c r="I7" s="20"/>
      <c r="J7" s="20"/>
      <c r="K7" s="20"/>
      <c r="L7" s="58"/>
      <c r="M7" s="39"/>
      <c r="N7" s="39">
        <f>M7-I7</f>
        <v>0</v>
      </c>
      <c r="O7" s="39">
        <f>IF(I7=0,0,N7/ABS(I7))*100</f>
        <v>0</v>
      </c>
      <c r="P7" s="21"/>
    </row>
    <row r="8" spans="1:21" s="9" customFormat="1" ht="15.75" customHeight="1">
      <c r="A8" s="17">
        <v>2</v>
      </c>
      <c r="B8" s="18"/>
      <c r="C8" s="18"/>
      <c r="D8" s="19"/>
      <c r="E8" s="19"/>
      <c r="F8" s="19"/>
      <c r="G8" s="170"/>
      <c r="H8" s="20"/>
      <c r="I8" s="20"/>
      <c r="J8" s="20"/>
      <c r="K8" s="20"/>
      <c r="L8" s="58"/>
      <c r="M8" s="39"/>
      <c r="N8" s="39"/>
      <c r="O8" s="39"/>
      <c r="P8" s="21"/>
    </row>
    <row r="9" spans="1:21" s="9" customFormat="1" ht="15.75" customHeight="1">
      <c r="A9" s="17">
        <v>3</v>
      </c>
      <c r="B9" s="18"/>
      <c r="C9" s="18"/>
      <c r="D9" s="19"/>
      <c r="E9" s="19"/>
      <c r="F9" s="19"/>
      <c r="G9" s="170"/>
      <c r="H9" s="20"/>
      <c r="I9" s="20"/>
      <c r="J9" s="20"/>
      <c r="K9" s="20"/>
      <c r="L9" s="58"/>
      <c r="M9" s="39"/>
      <c r="N9" s="39"/>
      <c r="O9" s="39"/>
      <c r="P9" s="21"/>
    </row>
    <row r="10" spans="1:21" s="9" customFormat="1" ht="15.75" customHeight="1">
      <c r="A10" s="17">
        <v>4</v>
      </c>
      <c r="B10" s="18"/>
      <c r="C10" s="18"/>
      <c r="D10" s="19"/>
      <c r="E10" s="19"/>
      <c r="F10" s="19"/>
      <c r="G10" s="170"/>
      <c r="H10" s="20"/>
      <c r="I10" s="20"/>
      <c r="J10" s="20"/>
      <c r="K10" s="20"/>
      <c r="L10" s="58"/>
      <c r="M10" s="39"/>
      <c r="N10" s="39"/>
      <c r="O10" s="39"/>
      <c r="P10" s="21"/>
    </row>
    <row r="11" spans="1:21" s="9" customFormat="1" ht="15.75" customHeight="1">
      <c r="A11" s="17">
        <v>5</v>
      </c>
      <c r="B11" s="18"/>
      <c r="C11" s="18"/>
      <c r="D11" s="19"/>
      <c r="E11" s="19"/>
      <c r="F11" s="19"/>
      <c r="G11" s="170"/>
      <c r="H11" s="20"/>
      <c r="I11" s="20"/>
      <c r="J11" s="20"/>
      <c r="K11" s="20"/>
      <c r="L11" s="58"/>
      <c r="M11" s="39"/>
      <c r="N11" s="39"/>
      <c r="O11" s="39"/>
      <c r="P11" s="21"/>
    </row>
    <row r="12" spans="1:21" s="9" customFormat="1" ht="15.75" customHeight="1">
      <c r="A12" s="17">
        <v>6</v>
      </c>
      <c r="B12" s="18"/>
      <c r="C12" s="18"/>
      <c r="D12" s="19"/>
      <c r="E12" s="19"/>
      <c r="F12" s="19"/>
      <c r="G12" s="170"/>
      <c r="H12" s="20"/>
      <c r="I12" s="20"/>
      <c r="J12" s="20"/>
      <c r="K12" s="20"/>
      <c r="L12" s="58"/>
      <c r="M12" s="39"/>
      <c r="N12" s="39"/>
      <c r="O12" s="39"/>
      <c r="P12" s="21"/>
    </row>
    <row r="13" spans="1:21" s="9" customFormat="1" ht="15.75" customHeight="1">
      <c r="A13" s="17">
        <v>7</v>
      </c>
      <c r="B13" s="18"/>
      <c r="C13" s="18"/>
      <c r="D13" s="19"/>
      <c r="E13" s="19"/>
      <c r="F13" s="19"/>
      <c r="G13" s="170"/>
      <c r="H13" s="20"/>
      <c r="I13" s="20"/>
      <c r="J13" s="20"/>
      <c r="K13" s="20"/>
      <c r="L13" s="58"/>
      <c r="M13" s="39"/>
      <c r="N13" s="39"/>
      <c r="O13" s="39"/>
      <c r="P13" s="21"/>
    </row>
    <row r="14" spans="1:21" s="9" customFormat="1" ht="15.75" customHeight="1">
      <c r="A14" s="17">
        <v>8</v>
      </c>
      <c r="B14" s="18"/>
      <c r="C14" s="18"/>
      <c r="D14" s="19"/>
      <c r="E14" s="19"/>
      <c r="F14" s="19"/>
      <c r="G14" s="170"/>
      <c r="H14" s="20"/>
      <c r="I14" s="20"/>
      <c r="J14" s="20"/>
      <c r="K14" s="20"/>
      <c r="L14" s="58"/>
      <c r="M14" s="39"/>
      <c r="N14" s="39"/>
      <c r="O14" s="39"/>
      <c r="P14" s="21"/>
    </row>
    <row r="15" spans="1:21" s="9" customFormat="1" ht="15.75" customHeight="1">
      <c r="A15" s="17">
        <v>9</v>
      </c>
      <c r="B15" s="18"/>
      <c r="C15" s="18"/>
      <c r="D15" s="19"/>
      <c r="E15" s="19"/>
      <c r="F15" s="19"/>
      <c r="G15" s="170"/>
      <c r="H15" s="20"/>
      <c r="I15" s="20"/>
      <c r="J15" s="20"/>
      <c r="K15" s="20"/>
      <c r="L15" s="58"/>
      <c r="M15" s="39"/>
      <c r="N15" s="39"/>
      <c r="O15" s="39"/>
      <c r="P15" s="21"/>
    </row>
    <row r="16" spans="1:21" s="9" customFormat="1" ht="15.75" customHeight="1">
      <c r="A16" s="17">
        <v>10</v>
      </c>
      <c r="B16" s="18"/>
      <c r="C16" s="18"/>
      <c r="D16" s="19"/>
      <c r="E16" s="19"/>
      <c r="F16" s="19"/>
      <c r="G16" s="170"/>
      <c r="H16" s="20"/>
      <c r="I16" s="20"/>
      <c r="J16" s="20"/>
      <c r="K16" s="20"/>
      <c r="L16" s="58"/>
      <c r="M16" s="39"/>
      <c r="N16" s="39"/>
      <c r="O16" s="39"/>
      <c r="P16" s="21"/>
    </row>
    <row r="17" spans="1:16" s="9" customFormat="1" ht="15.75" customHeight="1">
      <c r="A17" s="17">
        <v>11</v>
      </c>
      <c r="B17" s="18"/>
      <c r="C17" s="18"/>
      <c r="D17" s="19"/>
      <c r="E17" s="19"/>
      <c r="F17" s="19"/>
      <c r="G17" s="170"/>
      <c r="H17" s="20"/>
      <c r="I17" s="20"/>
      <c r="J17" s="20"/>
      <c r="K17" s="20"/>
      <c r="L17" s="58"/>
      <c r="M17" s="39"/>
      <c r="N17" s="39"/>
      <c r="O17" s="39"/>
      <c r="P17" s="21"/>
    </row>
    <row r="18" spans="1:16" s="9" customFormat="1" ht="15.75" customHeight="1">
      <c r="A18" s="17">
        <v>12</v>
      </c>
      <c r="B18" s="18"/>
      <c r="C18" s="18"/>
      <c r="D18" s="19"/>
      <c r="E18" s="19"/>
      <c r="F18" s="19"/>
      <c r="G18" s="170"/>
      <c r="H18" s="20"/>
      <c r="I18" s="20"/>
      <c r="J18" s="20"/>
      <c r="K18" s="20"/>
      <c r="L18" s="58"/>
      <c r="M18" s="39"/>
      <c r="N18" s="39"/>
      <c r="O18" s="39"/>
      <c r="P18" s="21"/>
    </row>
    <row r="19" spans="1:16" s="9" customFormat="1" ht="15.75" customHeight="1">
      <c r="A19" s="17">
        <v>13</v>
      </c>
      <c r="B19" s="18"/>
      <c r="C19" s="18"/>
      <c r="D19" s="19"/>
      <c r="E19" s="19"/>
      <c r="F19" s="19"/>
      <c r="G19" s="170"/>
      <c r="H19" s="20"/>
      <c r="I19" s="20"/>
      <c r="J19" s="20"/>
      <c r="K19" s="20"/>
      <c r="L19" s="58"/>
      <c r="M19" s="39"/>
      <c r="N19" s="39"/>
      <c r="O19" s="39"/>
      <c r="P19" s="21"/>
    </row>
    <row r="20" spans="1:16" s="9" customFormat="1" ht="15.75" customHeight="1">
      <c r="A20" s="17">
        <v>14</v>
      </c>
      <c r="B20" s="18"/>
      <c r="C20" s="18"/>
      <c r="D20" s="19"/>
      <c r="E20" s="19"/>
      <c r="F20" s="19"/>
      <c r="G20" s="170"/>
      <c r="H20" s="20"/>
      <c r="I20" s="20"/>
      <c r="J20" s="20"/>
      <c r="K20" s="20"/>
      <c r="L20" s="58"/>
      <c r="M20" s="39"/>
      <c r="N20" s="39"/>
      <c r="O20" s="39"/>
      <c r="P20" s="21"/>
    </row>
    <row r="21" spans="1:16" s="9" customFormat="1" ht="15.75" customHeight="1">
      <c r="A21" s="17">
        <v>15</v>
      </c>
      <c r="B21" s="18"/>
      <c r="C21" s="18"/>
      <c r="D21" s="19"/>
      <c r="E21" s="19"/>
      <c r="F21" s="19"/>
      <c r="G21" s="170"/>
      <c r="H21" s="20"/>
      <c r="I21" s="20"/>
      <c r="J21" s="20"/>
      <c r="K21" s="20"/>
      <c r="L21" s="58"/>
      <c r="M21" s="39"/>
      <c r="N21" s="39"/>
      <c r="O21" s="39"/>
      <c r="P21" s="21"/>
    </row>
    <row r="22" spans="1:16" s="9" customFormat="1" ht="15.75" customHeight="1">
      <c r="A22" s="17">
        <v>16</v>
      </c>
      <c r="B22" s="18"/>
      <c r="C22" s="18"/>
      <c r="D22" s="19"/>
      <c r="E22" s="19"/>
      <c r="F22" s="19"/>
      <c r="G22" s="170"/>
      <c r="H22" s="20"/>
      <c r="I22" s="20"/>
      <c r="J22" s="20"/>
      <c r="K22" s="20"/>
      <c r="L22" s="58"/>
      <c r="M22" s="39"/>
      <c r="N22" s="39"/>
      <c r="O22" s="39"/>
      <c r="P22" s="21"/>
    </row>
    <row r="23" spans="1:16" s="9" customFormat="1" ht="15.75" customHeight="1">
      <c r="A23" s="17">
        <v>17</v>
      </c>
      <c r="B23" s="18"/>
      <c r="C23" s="18"/>
      <c r="D23" s="19"/>
      <c r="E23" s="19"/>
      <c r="F23" s="19"/>
      <c r="G23" s="170"/>
      <c r="H23" s="20"/>
      <c r="I23" s="20"/>
      <c r="J23" s="20"/>
      <c r="K23" s="20"/>
      <c r="L23" s="58"/>
      <c r="M23" s="39"/>
      <c r="N23" s="39"/>
      <c r="O23" s="39"/>
      <c r="P23" s="21"/>
    </row>
    <row r="24" spans="1:16" s="9" customFormat="1" ht="15.75" customHeight="1">
      <c r="A24" s="17">
        <v>18</v>
      </c>
      <c r="B24" s="18"/>
      <c r="C24" s="18"/>
      <c r="D24" s="19"/>
      <c r="E24" s="19"/>
      <c r="F24" s="19"/>
      <c r="G24" s="170"/>
      <c r="H24" s="20"/>
      <c r="I24" s="20"/>
      <c r="J24" s="20"/>
      <c r="K24" s="20"/>
      <c r="L24" s="58"/>
      <c r="M24" s="39"/>
      <c r="N24" s="39"/>
      <c r="O24" s="39"/>
      <c r="P24" s="21"/>
    </row>
    <row r="25" spans="1:16" s="9" customFormat="1" ht="15.75" customHeight="1">
      <c r="A25" s="17">
        <v>19</v>
      </c>
      <c r="B25" s="18"/>
      <c r="C25" s="18"/>
      <c r="D25" s="19"/>
      <c r="E25" s="19"/>
      <c r="F25" s="19"/>
      <c r="G25" s="170"/>
      <c r="H25" s="20"/>
      <c r="I25" s="20"/>
      <c r="J25" s="20"/>
      <c r="K25" s="20"/>
      <c r="L25" s="58"/>
      <c r="M25" s="39"/>
      <c r="N25" s="39"/>
      <c r="O25" s="39"/>
      <c r="P25" s="21"/>
    </row>
    <row r="26" spans="1:16" s="9" customFormat="1" ht="15.75" customHeight="1">
      <c r="A26" s="17">
        <v>20</v>
      </c>
      <c r="B26" s="18"/>
      <c r="C26" s="18"/>
      <c r="D26" s="19"/>
      <c r="E26" s="19"/>
      <c r="F26" s="19"/>
      <c r="G26" s="170"/>
      <c r="H26" s="20"/>
      <c r="I26" s="20"/>
      <c r="J26" s="20"/>
      <c r="K26" s="20"/>
      <c r="L26" s="58"/>
      <c r="M26" s="39"/>
      <c r="N26" s="39"/>
      <c r="O26" s="39"/>
      <c r="P26" s="21"/>
    </row>
    <row r="27" spans="1:16" s="9" customFormat="1" ht="15.75" customHeight="1">
      <c r="A27" s="433" t="s">
        <v>384</v>
      </c>
      <c r="B27" s="452"/>
      <c r="C27" s="452"/>
      <c r="D27" s="434"/>
      <c r="E27" s="22"/>
      <c r="F27" s="22"/>
      <c r="G27" s="155">
        <f>SUM(G7:G26)</f>
        <v>0</v>
      </c>
      <c r="H27" s="155">
        <f>SUM(H7:H26)</f>
        <v>0</v>
      </c>
      <c r="I27" s="74">
        <f>SUM(I7:I26)</f>
        <v>0</v>
      </c>
      <c r="J27" s="155">
        <f>SUM(J7:J26)</f>
        <v>0</v>
      </c>
      <c r="K27" s="155">
        <f>SUM(K7:K26)</f>
        <v>0</v>
      </c>
      <c r="L27" s="155"/>
      <c r="M27" s="74">
        <f>SUM(M7:M26)</f>
        <v>0</v>
      </c>
      <c r="N27" s="65">
        <f>IF(SUM(N7:N26)-(M27-J27)&lt;0.001,SUM(N7:N26),"false")</f>
        <v>0</v>
      </c>
      <c r="O27" s="39">
        <f>IF(I27=0,0,N27/ABS(I27))*100</f>
        <v>0</v>
      </c>
      <c r="P27" s="24"/>
    </row>
    <row r="28" spans="1:16" s="10" customFormat="1" ht="15.75" customHeight="1">
      <c r="A28" s="25"/>
      <c r="G28" s="418"/>
      <c r="H28" s="418"/>
      <c r="I28" s="418"/>
      <c r="J28" s="26"/>
      <c r="K28" s="26"/>
      <c r="L28" s="26"/>
      <c r="M28" s="26"/>
      <c r="N28" s="26"/>
    </row>
    <row r="29" spans="1:16" s="10" customFormat="1" ht="15.75" customHeight="1">
      <c r="A29" s="425" t="str">
        <f>表头信息!D8&amp;表头信息!E8</f>
        <v>产权持有单位填表人：谭勃</v>
      </c>
      <c r="B29" s="425"/>
      <c r="C29" s="425"/>
      <c r="D29" s="425"/>
      <c r="E29" s="425"/>
      <c r="F29" s="425"/>
      <c r="G29" s="425"/>
      <c r="H29" s="425"/>
      <c r="I29" s="31"/>
      <c r="L29" s="31"/>
      <c r="M29" s="453" t="str">
        <f>表头信息!D20&amp;表头信息!E23</f>
        <v>评估人员：柳青、殷涛</v>
      </c>
      <c r="N29" s="454"/>
      <c r="O29" s="454"/>
      <c r="P29" s="454"/>
    </row>
    <row r="30" spans="1:16" s="10" customFormat="1" ht="15.75" customHeight="1">
      <c r="A30" s="30" t="str">
        <f>表头信息!D11&amp;表头信息!E11</f>
        <v>填表日期：2022年11月2日</v>
      </c>
      <c r="B30" s="28"/>
      <c r="C30" s="28"/>
      <c r="D30" s="28"/>
      <c r="E30" s="28"/>
      <c r="F30" s="28"/>
      <c r="G30" s="28"/>
      <c r="H30" s="31"/>
      <c r="I30" s="31"/>
      <c r="K30" s="31"/>
      <c r="L30" s="31"/>
      <c r="M30" s="31"/>
    </row>
    <row r="31" spans="1:16" ht="15.75" customHeight="1">
      <c r="G31" s="171"/>
      <c r="H31" s="56"/>
      <c r="I31" s="56"/>
    </row>
  </sheetData>
  <protectedRanges>
    <protectedRange sqref="A7:L26 P7:P26" name="区域1"/>
  </protectedRanges>
  <mergeCells count="19">
    <mergeCell ref="G28:I28"/>
    <mergeCell ref="A29:H29"/>
    <mergeCell ref="M29:P29"/>
    <mergeCell ref="A5:A6"/>
    <mergeCell ref="B5:B6"/>
    <mergeCell ref="C5:C6"/>
    <mergeCell ref="D5:D6"/>
    <mergeCell ref="E5:E6"/>
    <mergeCell ref="F5:F6"/>
    <mergeCell ref="G5:G6"/>
    <mergeCell ref="J5:J6"/>
    <mergeCell ref="N5:N6"/>
    <mergeCell ref="O5:O6"/>
    <mergeCell ref="P5:P6"/>
    <mergeCell ref="A1:P1"/>
    <mergeCell ref="A2:P2"/>
    <mergeCell ref="H5:I5"/>
    <mergeCell ref="K5:M5"/>
    <mergeCell ref="A27:D27"/>
  </mergeCells>
  <phoneticPr fontId="67" type="noConversion"/>
  <conditionalFormatting sqref="Q5:U6">
    <cfRule type="expression" dxfId="14" priority="1" stopIfTrue="1">
      <formula>$R$8=""</formula>
    </cfRule>
  </conditionalFormatting>
  <dataValidations count="1">
    <dataValidation type="list" allowBlank="1" showInputMessage="1" showErrorMessage="1" sqref="R5:R6 U5:U6" xr:uid="{00000000-0002-0000-1F00-000000000000}">
      <formula1>$S$8</formula1>
    </dataValidation>
  </dataValidations>
  <hyperlinks>
    <hyperlink ref="A1:P1" location="'3-9存货汇总'!B15" display="=&quot;存货—低值易耗品评估&quot;&amp;表头信息!E35" xr:uid="{00000000-0004-0000-1F00-000000000000}"/>
  </hyperlinks>
  <printOptions horizontalCentered="1"/>
  <pageMargins left="0.35433070866141703" right="0.35433070866141703" top="0.78740157480314998" bottom="0.59055118110236204" header="0.59055118110236204" footer="0.39370078740157499"/>
  <pageSetup paperSize="9" scale="97"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8535" r:id="rId4" name="Check Box 71">
              <controlPr defaultSize="0" autoPict="0" macro="[0]!低值易耗品_复选框71_Click">
                <anchor moveWithCells="1">
                  <from>
                    <xdr:col>16</xdr:col>
                    <xdr:colOff>95250</xdr:colOff>
                    <xdr:row>0</xdr:row>
                    <xdr:rowOff>85725</xdr:rowOff>
                  </from>
                  <to>
                    <xdr:col>17</xdr:col>
                    <xdr:colOff>476250</xdr:colOff>
                    <xdr:row>1</xdr:row>
                    <xdr:rowOff>57150</xdr:rowOff>
                  </to>
                </anchor>
              </controlPr>
            </control>
          </mc:Choice>
        </mc:AlternateContent>
      </controls>
    </mc:Choice>
  </mc:AlternateContent>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pageSetUpPr fitToPage="1"/>
  </sheetPr>
  <dimension ref="A1:Z32"/>
  <sheetViews>
    <sheetView view="pageBreakPreview" zoomScale="90" zoomScaleNormal="100" workbookViewId="0">
      <pane xSplit="1" ySplit="6" topLeftCell="F16" activePane="bottomRight" state="frozen"/>
      <selection pane="topRight"/>
      <selection pane="bottomLeft"/>
      <selection pane="bottomRight" activeCell="L8" sqref="L8:N26"/>
    </sheetView>
  </sheetViews>
  <sheetFormatPr defaultColWidth="8.625" defaultRowHeight="15.75" customHeight="1" outlineLevelCol="1"/>
  <cols>
    <col min="1" max="1" width="5.875" style="2" customWidth="1"/>
    <col min="2" max="2" width="12.375" style="2" customWidth="1"/>
    <col min="3" max="3" width="8.5" style="2" customWidth="1"/>
    <col min="4" max="4" width="8.5" style="156" customWidth="1" outlineLevel="1"/>
    <col min="5" max="6" width="8.5" style="2" customWidth="1" outlineLevel="1"/>
    <col min="7" max="7" width="10.125" style="2" customWidth="1" outlineLevel="1"/>
    <col min="8" max="8" width="8.5" style="2" customWidth="1" outlineLevel="1"/>
    <col min="9" max="9" width="9.625" style="2" customWidth="1"/>
    <col min="10" max="20" width="9.875" style="2" customWidth="1"/>
    <col min="21" max="21" width="9.625" style="2" customWidth="1"/>
    <col min="22" max="32" width="9" style="2"/>
    <col min="33" max="16384" width="8.625" style="2"/>
  </cols>
  <sheetData>
    <row r="1" spans="1:26" ht="30" customHeight="1">
      <c r="A1" s="415" t="str">
        <f>"合同资产评估"&amp;表头信息!E35</f>
        <v>合同资产评估明细表</v>
      </c>
      <c r="B1" s="415"/>
      <c r="C1" s="415"/>
      <c r="D1" s="415"/>
      <c r="E1" s="415"/>
      <c r="F1" s="415"/>
      <c r="G1" s="415"/>
      <c r="H1" s="415"/>
      <c r="I1" s="415"/>
      <c r="J1" s="415"/>
      <c r="K1" s="415"/>
      <c r="L1" s="415"/>
      <c r="M1" s="415"/>
      <c r="N1" s="415"/>
      <c r="O1" s="415"/>
      <c r="P1" s="415"/>
      <c r="Q1" s="415"/>
      <c r="R1" s="437"/>
      <c r="S1" s="437"/>
      <c r="T1" s="437"/>
      <c r="U1" s="437"/>
    </row>
    <row r="2" spans="1:26" ht="15.75" customHeight="1">
      <c r="A2" s="417" t="str">
        <f>表头信息!D5&amp;表头信息!E5</f>
        <v>评估基准日：2022年10月31日</v>
      </c>
      <c r="B2" s="417"/>
      <c r="C2" s="417"/>
      <c r="D2" s="417"/>
      <c r="E2" s="417"/>
      <c r="F2" s="417"/>
      <c r="G2" s="417"/>
      <c r="H2" s="417"/>
      <c r="I2" s="417"/>
      <c r="J2" s="417"/>
      <c r="K2" s="417"/>
      <c r="L2" s="417"/>
      <c r="M2" s="417"/>
      <c r="N2" s="417"/>
      <c r="O2" s="417"/>
      <c r="P2" s="417"/>
      <c r="Q2" s="417"/>
      <c r="R2" s="457"/>
      <c r="S2" s="457"/>
      <c r="T2" s="457"/>
      <c r="U2" s="457"/>
    </row>
    <row r="3" spans="1:26" ht="15.75" customHeight="1">
      <c r="A3" s="12"/>
      <c r="B3" s="12"/>
      <c r="C3" s="12"/>
      <c r="D3" s="157"/>
      <c r="E3" s="12"/>
      <c r="F3" s="12"/>
      <c r="G3" s="12"/>
      <c r="H3" s="12"/>
      <c r="I3" s="12"/>
      <c r="J3" s="12"/>
      <c r="K3" s="12"/>
      <c r="L3" s="12"/>
      <c r="M3" s="12"/>
      <c r="N3" s="12"/>
      <c r="O3" s="12"/>
      <c r="P3" s="12"/>
      <c r="Q3" s="12"/>
      <c r="R3" s="13"/>
      <c r="S3" s="13"/>
      <c r="T3" s="13"/>
      <c r="U3" s="14" t="s">
        <v>531</v>
      </c>
    </row>
    <row r="4" spans="1:26" ht="15.75" customHeight="1">
      <c r="A4" s="64" t="str">
        <f>表头信息!D2&amp;表头信息!E2</f>
        <v>产权持有单位：西安曲江楼观旅游农业开发有限公司</v>
      </c>
      <c r="B4" s="15"/>
      <c r="C4" s="15"/>
      <c r="D4" s="158"/>
      <c r="E4" s="15"/>
      <c r="F4" s="15"/>
      <c r="G4" s="15"/>
      <c r="H4" s="15"/>
      <c r="I4" s="15"/>
      <c r="J4" s="15"/>
      <c r="K4" s="15"/>
      <c r="L4" s="15"/>
      <c r="M4" s="15"/>
      <c r="N4" s="15"/>
      <c r="O4" s="15"/>
      <c r="P4" s="166"/>
      <c r="Q4" s="166"/>
      <c r="R4" s="166"/>
      <c r="S4" s="166"/>
      <c r="T4" s="166"/>
      <c r="U4" s="16" t="s">
        <v>3</v>
      </c>
    </row>
    <row r="5" spans="1:26" s="96" customFormat="1" ht="15.75" customHeight="1">
      <c r="A5" s="476" t="s">
        <v>5</v>
      </c>
      <c r="B5" s="476" t="s">
        <v>532</v>
      </c>
      <c r="C5" s="476" t="s">
        <v>533</v>
      </c>
      <c r="D5" s="497" t="s">
        <v>534</v>
      </c>
      <c r="E5" s="476" t="s">
        <v>535</v>
      </c>
      <c r="F5" s="455" t="s">
        <v>536</v>
      </c>
      <c r="G5" s="455" t="s">
        <v>537</v>
      </c>
      <c r="H5" s="455" t="s">
        <v>538</v>
      </c>
      <c r="I5" s="455" t="s">
        <v>539</v>
      </c>
      <c r="J5" s="493" t="s">
        <v>238</v>
      </c>
      <c r="K5" s="494"/>
      <c r="L5" s="494"/>
      <c r="M5" s="494"/>
      <c r="N5" s="494"/>
      <c r="O5" s="494"/>
      <c r="P5" s="495"/>
      <c r="Q5" s="496"/>
      <c r="R5" s="455" t="s">
        <v>239</v>
      </c>
      <c r="S5" s="455" t="s">
        <v>240</v>
      </c>
      <c r="T5" s="476" t="s">
        <v>241</v>
      </c>
      <c r="U5" s="476" t="s">
        <v>8</v>
      </c>
      <c r="V5" s="68" t="s">
        <v>297</v>
      </c>
      <c r="W5" s="68" t="s">
        <v>311</v>
      </c>
      <c r="X5" s="68" t="s">
        <v>476</v>
      </c>
      <c r="Y5" s="68" t="s">
        <v>345</v>
      </c>
      <c r="Z5" s="142" t="s">
        <v>401</v>
      </c>
    </row>
    <row r="6" spans="1:26" s="96" customFormat="1" ht="15.75" customHeight="1">
      <c r="A6" s="477"/>
      <c r="B6" s="477"/>
      <c r="C6" s="477"/>
      <c r="D6" s="498"/>
      <c r="E6" s="477"/>
      <c r="F6" s="463"/>
      <c r="G6" s="463"/>
      <c r="H6" s="463"/>
      <c r="I6" s="456"/>
      <c r="J6" s="35" t="s">
        <v>540</v>
      </c>
      <c r="K6" s="35" t="s">
        <v>541</v>
      </c>
      <c r="L6" s="35" t="s">
        <v>542</v>
      </c>
      <c r="M6" s="35" t="s">
        <v>543</v>
      </c>
      <c r="N6" s="35" t="s">
        <v>544</v>
      </c>
      <c r="O6" s="35" t="s">
        <v>545</v>
      </c>
      <c r="P6" s="35" t="s">
        <v>546</v>
      </c>
      <c r="Q6" s="35" t="s">
        <v>427</v>
      </c>
      <c r="R6" s="463"/>
      <c r="S6" s="456"/>
      <c r="T6" s="477"/>
      <c r="U6" s="477"/>
      <c r="V6" s="68"/>
      <c r="W6" s="68" t="s">
        <v>478</v>
      </c>
      <c r="X6" s="68" t="s">
        <v>468</v>
      </c>
      <c r="Y6" s="68" t="s">
        <v>348</v>
      </c>
      <c r="Z6" s="142" t="s">
        <v>348</v>
      </c>
    </row>
    <row r="7" spans="1:26" s="97" customFormat="1" ht="15.75" customHeight="1">
      <c r="A7" s="17">
        <v>1</v>
      </c>
      <c r="B7" s="159"/>
      <c r="C7" s="160"/>
      <c r="D7" s="161"/>
      <c r="E7" s="160"/>
      <c r="F7" s="160"/>
      <c r="G7" s="160"/>
      <c r="H7" s="160"/>
      <c r="I7" s="167"/>
      <c r="J7" s="132"/>
      <c r="K7" s="132"/>
      <c r="L7" s="132"/>
      <c r="M7" s="132"/>
      <c r="N7" s="132"/>
      <c r="O7" s="132"/>
      <c r="P7" s="168"/>
      <c r="Q7" s="39">
        <f>SUM(J7:O7)-P7</f>
        <v>0</v>
      </c>
      <c r="R7" s="39"/>
      <c r="S7" s="39">
        <f>R7-Q7</f>
        <v>0</v>
      </c>
      <c r="T7" s="39">
        <f>IF(Q7=0,0,S7/ABS(Q7))*100</f>
        <v>0</v>
      </c>
      <c r="U7" s="21"/>
    </row>
    <row r="8" spans="1:26" s="97" customFormat="1" ht="15.75" customHeight="1">
      <c r="A8" s="17">
        <v>2</v>
      </c>
      <c r="B8" s="69"/>
      <c r="C8" s="69"/>
      <c r="D8" s="162"/>
      <c r="E8" s="69"/>
      <c r="F8" s="69"/>
      <c r="G8" s="69"/>
      <c r="H8" s="69"/>
      <c r="I8" s="19"/>
      <c r="J8" s="82"/>
      <c r="K8" s="82"/>
      <c r="L8" s="82"/>
      <c r="M8" s="82"/>
      <c r="N8" s="82"/>
      <c r="O8" s="82"/>
      <c r="P8" s="20"/>
      <c r="Q8" s="39">
        <f t="shared" ref="Q8:Q26" si="0">SUM(J8:O8)-P8</f>
        <v>0</v>
      </c>
      <c r="R8" s="39"/>
      <c r="S8" s="39"/>
      <c r="T8" s="39"/>
      <c r="U8" s="21"/>
    </row>
    <row r="9" spans="1:26" s="97" customFormat="1" ht="15.75" customHeight="1">
      <c r="A9" s="17">
        <v>3</v>
      </c>
      <c r="B9" s="69"/>
      <c r="C9" s="69"/>
      <c r="D9" s="162"/>
      <c r="E9" s="69"/>
      <c r="F9" s="69"/>
      <c r="G9" s="69"/>
      <c r="H9" s="69"/>
      <c r="I9" s="19"/>
      <c r="J9" s="82"/>
      <c r="K9" s="82"/>
      <c r="L9" s="82"/>
      <c r="M9" s="82"/>
      <c r="N9" s="82"/>
      <c r="O9" s="82"/>
      <c r="P9" s="20"/>
      <c r="Q9" s="39">
        <f t="shared" si="0"/>
        <v>0</v>
      </c>
      <c r="R9" s="39"/>
      <c r="S9" s="39"/>
      <c r="T9" s="39"/>
      <c r="U9" s="21"/>
    </row>
    <row r="10" spans="1:26" s="97" customFormat="1" ht="15.75" customHeight="1">
      <c r="A10" s="17">
        <v>4</v>
      </c>
      <c r="B10" s="69"/>
      <c r="C10" s="69"/>
      <c r="D10" s="162"/>
      <c r="E10" s="69"/>
      <c r="F10" s="69"/>
      <c r="G10" s="69"/>
      <c r="H10" s="69"/>
      <c r="I10" s="19"/>
      <c r="J10" s="82"/>
      <c r="K10" s="82"/>
      <c r="L10" s="82"/>
      <c r="M10" s="82"/>
      <c r="N10" s="82"/>
      <c r="O10" s="82"/>
      <c r="P10" s="20"/>
      <c r="Q10" s="39">
        <f t="shared" si="0"/>
        <v>0</v>
      </c>
      <c r="R10" s="39"/>
      <c r="S10" s="39"/>
      <c r="T10" s="39"/>
      <c r="U10" s="21"/>
    </row>
    <row r="11" spans="1:26" s="97" customFormat="1" ht="15.75" customHeight="1">
      <c r="A11" s="17">
        <v>5</v>
      </c>
      <c r="B11" s="69"/>
      <c r="C11" s="69"/>
      <c r="D11" s="162"/>
      <c r="E11" s="69"/>
      <c r="F11" s="69"/>
      <c r="G11" s="69"/>
      <c r="H11" s="69"/>
      <c r="I11" s="19"/>
      <c r="J11" s="82"/>
      <c r="K11" s="82"/>
      <c r="L11" s="82"/>
      <c r="M11" s="82"/>
      <c r="N11" s="82"/>
      <c r="O11" s="82"/>
      <c r="P11" s="20"/>
      <c r="Q11" s="39">
        <f t="shared" si="0"/>
        <v>0</v>
      </c>
      <c r="R11" s="39"/>
      <c r="S11" s="39"/>
      <c r="T11" s="39"/>
      <c r="U11" s="21"/>
    </row>
    <row r="12" spans="1:26" s="97" customFormat="1" ht="15.75" customHeight="1">
      <c r="A12" s="17">
        <v>6</v>
      </c>
      <c r="B12" s="69"/>
      <c r="C12" s="69"/>
      <c r="D12" s="162"/>
      <c r="E12" s="69"/>
      <c r="F12" s="69"/>
      <c r="G12" s="69"/>
      <c r="H12" s="69"/>
      <c r="I12" s="19"/>
      <c r="J12" s="82"/>
      <c r="K12" s="82"/>
      <c r="L12" s="82"/>
      <c r="M12" s="82"/>
      <c r="N12" s="82"/>
      <c r="O12" s="82"/>
      <c r="P12" s="20"/>
      <c r="Q12" s="39">
        <f t="shared" si="0"/>
        <v>0</v>
      </c>
      <c r="R12" s="39"/>
      <c r="S12" s="39"/>
      <c r="T12" s="39"/>
      <c r="U12" s="21"/>
    </row>
    <row r="13" spans="1:26" s="97" customFormat="1" ht="15.75" customHeight="1">
      <c r="A13" s="17">
        <v>7</v>
      </c>
      <c r="B13" s="69"/>
      <c r="C13" s="69"/>
      <c r="D13" s="162"/>
      <c r="E13" s="69"/>
      <c r="F13" s="69"/>
      <c r="G13" s="69"/>
      <c r="H13" s="69"/>
      <c r="I13" s="19"/>
      <c r="J13" s="82"/>
      <c r="K13" s="82"/>
      <c r="L13" s="82"/>
      <c r="M13" s="82"/>
      <c r="N13" s="82"/>
      <c r="O13" s="82"/>
      <c r="P13" s="20"/>
      <c r="Q13" s="39">
        <f t="shared" si="0"/>
        <v>0</v>
      </c>
      <c r="R13" s="39"/>
      <c r="S13" s="39"/>
      <c r="T13" s="39"/>
      <c r="U13" s="21"/>
    </row>
    <row r="14" spans="1:26" s="97" customFormat="1" ht="15.75" customHeight="1">
      <c r="A14" s="17">
        <v>8</v>
      </c>
      <c r="B14" s="69"/>
      <c r="C14" s="69"/>
      <c r="D14" s="162"/>
      <c r="E14" s="69"/>
      <c r="F14" s="69"/>
      <c r="G14" s="69"/>
      <c r="H14" s="69"/>
      <c r="I14" s="19"/>
      <c r="J14" s="82"/>
      <c r="K14" s="82"/>
      <c r="L14" s="82"/>
      <c r="M14" s="82"/>
      <c r="N14" s="82"/>
      <c r="O14" s="82"/>
      <c r="P14" s="20"/>
      <c r="Q14" s="39">
        <f t="shared" si="0"/>
        <v>0</v>
      </c>
      <c r="R14" s="39"/>
      <c r="S14" s="39"/>
      <c r="T14" s="39"/>
      <c r="U14" s="21"/>
    </row>
    <row r="15" spans="1:26" s="97" customFormat="1" ht="15.75" customHeight="1">
      <c r="A15" s="17">
        <v>9</v>
      </c>
      <c r="B15" s="69"/>
      <c r="C15" s="69"/>
      <c r="D15" s="162"/>
      <c r="E15" s="69"/>
      <c r="F15" s="69"/>
      <c r="G15" s="69"/>
      <c r="H15" s="69"/>
      <c r="I15" s="19"/>
      <c r="J15" s="82"/>
      <c r="K15" s="82"/>
      <c r="L15" s="82"/>
      <c r="M15" s="82"/>
      <c r="N15" s="82"/>
      <c r="O15" s="82"/>
      <c r="P15" s="20"/>
      <c r="Q15" s="39">
        <f t="shared" si="0"/>
        <v>0</v>
      </c>
      <c r="R15" s="39"/>
      <c r="S15" s="39"/>
      <c r="T15" s="39"/>
      <c r="U15" s="21"/>
    </row>
    <row r="16" spans="1:26" s="97" customFormat="1" ht="15.75" customHeight="1">
      <c r="A16" s="17">
        <v>10</v>
      </c>
      <c r="B16" s="69"/>
      <c r="C16" s="69"/>
      <c r="D16" s="162"/>
      <c r="E16" s="69"/>
      <c r="F16" s="69"/>
      <c r="G16" s="69"/>
      <c r="H16" s="69"/>
      <c r="I16" s="19"/>
      <c r="J16" s="82"/>
      <c r="K16" s="82"/>
      <c r="L16" s="82"/>
      <c r="M16" s="82"/>
      <c r="N16" s="82"/>
      <c r="O16" s="82"/>
      <c r="P16" s="20"/>
      <c r="Q16" s="39">
        <f t="shared" si="0"/>
        <v>0</v>
      </c>
      <c r="R16" s="39"/>
      <c r="S16" s="39"/>
      <c r="T16" s="39"/>
      <c r="U16" s="21"/>
    </row>
    <row r="17" spans="1:21" s="97" customFormat="1" ht="15.75" customHeight="1">
      <c r="A17" s="17">
        <v>11</v>
      </c>
      <c r="B17" s="69"/>
      <c r="C17" s="69"/>
      <c r="D17" s="162"/>
      <c r="E17" s="69"/>
      <c r="F17" s="69"/>
      <c r="G17" s="69"/>
      <c r="H17" s="69"/>
      <c r="I17" s="19"/>
      <c r="J17" s="82"/>
      <c r="K17" s="82"/>
      <c r="L17" s="82"/>
      <c r="M17" s="82"/>
      <c r="N17" s="82"/>
      <c r="O17" s="82"/>
      <c r="P17" s="20"/>
      <c r="Q17" s="39">
        <f t="shared" si="0"/>
        <v>0</v>
      </c>
      <c r="R17" s="39"/>
      <c r="S17" s="39"/>
      <c r="T17" s="39"/>
      <c r="U17" s="21"/>
    </row>
    <row r="18" spans="1:21" s="97" customFormat="1" ht="15.75" customHeight="1">
      <c r="A18" s="17">
        <v>12</v>
      </c>
      <c r="B18" s="18"/>
      <c r="C18" s="18"/>
      <c r="D18" s="163"/>
      <c r="E18" s="18"/>
      <c r="F18" s="18"/>
      <c r="G18" s="18"/>
      <c r="H18" s="18"/>
      <c r="I18" s="21"/>
      <c r="J18" s="132"/>
      <c r="K18" s="132"/>
      <c r="L18" s="132"/>
      <c r="M18" s="132"/>
      <c r="N18" s="132"/>
      <c r="O18" s="132"/>
      <c r="P18" s="20"/>
      <c r="Q18" s="39">
        <f t="shared" si="0"/>
        <v>0</v>
      </c>
      <c r="R18" s="39"/>
      <c r="S18" s="39"/>
      <c r="T18" s="39"/>
      <c r="U18" s="21"/>
    </row>
    <row r="19" spans="1:21" s="97" customFormat="1" ht="15.75" customHeight="1">
      <c r="A19" s="17">
        <v>13</v>
      </c>
      <c r="B19" s="18"/>
      <c r="C19" s="18"/>
      <c r="D19" s="163"/>
      <c r="E19" s="18"/>
      <c r="F19" s="18"/>
      <c r="G19" s="18"/>
      <c r="H19" s="18"/>
      <c r="I19" s="21"/>
      <c r="J19" s="132"/>
      <c r="K19" s="132"/>
      <c r="L19" s="132"/>
      <c r="M19" s="132"/>
      <c r="N19" s="132"/>
      <c r="O19" s="132"/>
      <c r="P19" s="20"/>
      <c r="Q19" s="39">
        <f t="shared" si="0"/>
        <v>0</v>
      </c>
      <c r="R19" s="39"/>
      <c r="S19" s="39"/>
      <c r="T19" s="39"/>
      <c r="U19" s="21"/>
    </row>
    <row r="20" spans="1:21" s="97" customFormat="1" ht="15.75" customHeight="1">
      <c r="A20" s="17">
        <v>14</v>
      </c>
      <c r="B20" s="18"/>
      <c r="C20" s="18"/>
      <c r="D20" s="163"/>
      <c r="E20" s="18"/>
      <c r="F20" s="18"/>
      <c r="G20" s="18"/>
      <c r="H20" s="18"/>
      <c r="I20" s="21"/>
      <c r="J20" s="132"/>
      <c r="K20" s="132"/>
      <c r="L20" s="132"/>
      <c r="M20" s="132"/>
      <c r="N20" s="132"/>
      <c r="O20" s="132"/>
      <c r="P20" s="20"/>
      <c r="Q20" s="39">
        <f t="shared" si="0"/>
        <v>0</v>
      </c>
      <c r="R20" s="39"/>
      <c r="S20" s="39"/>
      <c r="T20" s="39"/>
      <c r="U20" s="21"/>
    </row>
    <row r="21" spans="1:21" s="97" customFormat="1" ht="15.75" customHeight="1">
      <c r="A21" s="17">
        <v>15</v>
      </c>
      <c r="B21" s="18"/>
      <c r="C21" s="18"/>
      <c r="D21" s="163"/>
      <c r="E21" s="18"/>
      <c r="F21" s="18"/>
      <c r="G21" s="18"/>
      <c r="H21" s="18"/>
      <c r="I21" s="21"/>
      <c r="J21" s="132"/>
      <c r="K21" s="132"/>
      <c r="L21" s="132"/>
      <c r="M21" s="132"/>
      <c r="N21" s="132"/>
      <c r="O21" s="132"/>
      <c r="P21" s="20"/>
      <c r="Q21" s="39">
        <f t="shared" si="0"/>
        <v>0</v>
      </c>
      <c r="R21" s="39"/>
      <c r="S21" s="39"/>
      <c r="T21" s="39"/>
      <c r="U21" s="21"/>
    </row>
    <row r="22" spans="1:21" s="97" customFormat="1" ht="15.75" customHeight="1">
      <c r="A22" s="17">
        <v>16</v>
      </c>
      <c r="B22" s="18"/>
      <c r="C22" s="18"/>
      <c r="D22" s="163"/>
      <c r="E22" s="18"/>
      <c r="F22" s="18"/>
      <c r="G22" s="18"/>
      <c r="H22" s="18"/>
      <c r="I22" s="21"/>
      <c r="J22" s="132"/>
      <c r="K22" s="132"/>
      <c r="L22" s="132"/>
      <c r="M22" s="132"/>
      <c r="N22" s="132"/>
      <c r="O22" s="132"/>
      <c r="P22" s="20"/>
      <c r="Q22" s="39">
        <f t="shared" si="0"/>
        <v>0</v>
      </c>
      <c r="R22" s="39"/>
      <c r="S22" s="39"/>
      <c r="T22" s="39"/>
      <c r="U22" s="21"/>
    </row>
    <row r="23" spans="1:21" s="97" customFormat="1" ht="15.75" customHeight="1">
      <c r="A23" s="17">
        <v>17</v>
      </c>
      <c r="B23" s="18"/>
      <c r="C23" s="18"/>
      <c r="D23" s="163"/>
      <c r="E23" s="18"/>
      <c r="F23" s="18"/>
      <c r="G23" s="18"/>
      <c r="H23" s="18"/>
      <c r="I23" s="21"/>
      <c r="J23" s="132"/>
      <c r="K23" s="132"/>
      <c r="L23" s="132"/>
      <c r="M23" s="132"/>
      <c r="N23" s="132"/>
      <c r="O23" s="132"/>
      <c r="P23" s="20"/>
      <c r="Q23" s="39">
        <f t="shared" si="0"/>
        <v>0</v>
      </c>
      <c r="R23" s="39"/>
      <c r="S23" s="39"/>
      <c r="T23" s="39"/>
      <c r="U23" s="21"/>
    </row>
    <row r="24" spans="1:21" s="97" customFormat="1" ht="15.75" customHeight="1">
      <c r="A24" s="17">
        <v>18</v>
      </c>
      <c r="B24" s="18"/>
      <c r="C24" s="18"/>
      <c r="D24" s="163"/>
      <c r="E24" s="18"/>
      <c r="F24" s="18"/>
      <c r="G24" s="18"/>
      <c r="H24" s="18"/>
      <c r="I24" s="21"/>
      <c r="J24" s="132"/>
      <c r="K24" s="132"/>
      <c r="L24" s="132"/>
      <c r="M24" s="132"/>
      <c r="N24" s="132"/>
      <c r="O24" s="132"/>
      <c r="P24" s="20"/>
      <c r="Q24" s="39">
        <f t="shared" si="0"/>
        <v>0</v>
      </c>
      <c r="R24" s="39"/>
      <c r="S24" s="39"/>
      <c r="T24" s="39"/>
      <c r="U24" s="21"/>
    </row>
    <row r="25" spans="1:21" s="97" customFormat="1" ht="15.75" customHeight="1">
      <c r="A25" s="17">
        <v>19</v>
      </c>
      <c r="B25" s="18"/>
      <c r="C25" s="18"/>
      <c r="D25" s="163"/>
      <c r="E25" s="18"/>
      <c r="F25" s="18"/>
      <c r="G25" s="18"/>
      <c r="H25" s="18"/>
      <c r="I25" s="21"/>
      <c r="J25" s="132"/>
      <c r="K25" s="132"/>
      <c r="L25" s="132"/>
      <c r="M25" s="132"/>
      <c r="N25" s="132"/>
      <c r="O25" s="132"/>
      <c r="P25" s="20"/>
      <c r="Q25" s="39">
        <f t="shared" si="0"/>
        <v>0</v>
      </c>
      <c r="R25" s="39"/>
      <c r="S25" s="39"/>
      <c r="T25" s="39"/>
      <c r="U25" s="21"/>
    </row>
    <row r="26" spans="1:21" s="97" customFormat="1" ht="15.75" customHeight="1">
      <c r="A26" s="17">
        <v>20</v>
      </c>
      <c r="B26" s="18"/>
      <c r="C26" s="18"/>
      <c r="D26" s="163"/>
      <c r="E26" s="18"/>
      <c r="F26" s="18"/>
      <c r="G26" s="18"/>
      <c r="H26" s="18"/>
      <c r="I26" s="21"/>
      <c r="J26" s="132"/>
      <c r="K26" s="132"/>
      <c r="L26" s="132"/>
      <c r="M26" s="132"/>
      <c r="N26" s="132"/>
      <c r="O26" s="132"/>
      <c r="P26" s="20"/>
      <c r="Q26" s="39">
        <f t="shared" si="0"/>
        <v>0</v>
      </c>
      <c r="R26" s="39"/>
      <c r="S26" s="39"/>
      <c r="T26" s="39"/>
      <c r="U26" s="21"/>
    </row>
    <row r="27" spans="1:21" s="97" customFormat="1" ht="15.75" customHeight="1">
      <c r="A27" s="433" t="s">
        <v>504</v>
      </c>
      <c r="B27" s="478"/>
      <c r="C27" s="478"/>
      <c r="D27" s="478"/>
      <c r="E27" s="478"/>
      <c r="F27" s="478"/>
      <c r="G27" s="478"/>
      <c r="H27" s="478"/>
      <c r="I27" s="478"/>
      <c r="J27" s="24"/>
      <c r="K27" s="24"/>
      <c r="L27" s="24"/>
      <c r="M27" s="24"/>
      <c r="N27" s="24"/>
      <c r="O27" s="24"/>
      <c r="P27" s="39"/>
      <c r="Q27" s="65">
        <f>SUM(Q7:Q26)</f>
        <v>0</v>
      </c>
      <c r="R27" s="65">
        <f>SUM(R7:R26)</f>
        <v>0</v>
      </c>
      <c r="S27" s="65">
        <f>IF(SUM(S7:S26)-(R27-Q27)&lt;0.001,SUM(S7:S26),"false")</f>
        <v>0</v>
      </c>
      <c r="T27" s="39">
        <f>IF(Q27=0,0,S27/ABS(Q27))*100</f>
        <v>0</v>
      </c>
      <c r="U27" s="24"/>
    </row>
    <row r="28" spans="1:21" s="97" customFormat="1" ht="15.75" customHeight="1">
      <c r="A28" s="433" t="s">
        <v>505</v>
      </c>
      <c r="B28" s="478"/>
      <c r="C28" s="478"/>
      <c r="D28" s="478"/>
      <c r="E28" s="478"/>
      <c r="F28" s="478"/>
      <c r="G28" s="478"/>
      <c r="H28" s="478"/>
      <c r="I28" s="478"/>
      <c r="J28" s="24"/>
      <c r="K28" s="24"/>
      <c r="L28" s="24"/>
      <c r="M28" s="24"/>
      <c r="N28" s="24"/>
      <c r="O28" s="24"/>
      <c r="P28" s="39"/>
      <c r="Q28" s="65"/>
      <c r="R28" s="65"/>
      <c r="S28" s="65">
        <f>R28-Q28</f>
        <v>0</v>
      </c>
      <c r="T28" s="39">
        <f>IF(Q28=0,0,S28/ABS(Q28))*100</f>
        <v>0</v>
      </c>
      <c r="U28" s="24"/>
    </row>
    <row r="29" spans="1:21" s="97" customFormat="1" ht="15.75" customHeight="1">
      <c r="A29" s="433" t="s">
        <v>506</v>
      </c>
      <c r="B29" s="478"/>
      <c r="C29" s="478"/>
      <c r="D29" s="478"/>
      <c r="E29" s="478"/>
      <c r="F29" s="478"/>
      <c r="G29" s="478"/>
      <c r="H29" s="478"/>
      <c r="I29" s="478"/>
      <c r="J29" s="169">
        <f>SUM(J7:J26)</f>
        <v>0</v>
      </c>
      <c r="K29" s="169"/>
      <c r="L29" s="169"/>
      <c r="M29" s="169"/>
      <c r="N29" s="169"/>
      <c r="O29" s="169"/>
      <c r="P29" s="39"/>
      <c r="Q29" s="65">
        <f>Q27-Q28</f>
        <v>0</v>
      </c>
      <c r="R29" s="65">
        <f>R27-R28</f>
        <v>0</v>
      </c>
      <c r="S29" s="65">
        <f>S27-S28</f>
        <v>0</v>
      </c>
      <c r="T29" s="39">
        <f>IF(Q29=0,0,S29/ABS(Q29))*100</f>
        <v>0</v>
      </c>
      <c r="U29" s="24"/>
    </row>
    <row r="30" spans="1:21" s="10" customFormat="1" ht="15.75" customHeight="1">
      <c r="A30" s="25"/>
      <c r="D30" s="164"/>
      <c r="J30" s="418"/>
      <c r="K30" s="418"/>
      <c r="L30" s="418"/>
      <c r="M30" s="418"/>
      <c r="N30" s="418"/>
      <c r="O30" s="418"/>
      <c r="P30" s="418"/>
      <c r="Q30" s="418"/>
      <c r="R30" s="26"/>
      <c r="S30" s="26"/>
      <c r="T30" s="26"/>
    </row>
    <row r="31" spans="1:21" s="10" customFormat="1" ht="15.75" customHeight="1">
      <c r="A31" s="425" t="str">
        <f>表头信息!D8&amp;表头信息!E8</f>
        <v>产权持有单位填表人：谭勃</v>
      </c>
      <c r="B31" s="425"/>
      <c r="C31" s="425"/>
      <c r="D31" s="425"/>
      <c r="E31" s="425"/>
      <c r="F31" s="425"/>
      <c r="G31" s="425"/>
      <c r="H31" s="425"/>
      <c r="I31" s="425"/>
      <c r="J31" s="425"/>
      <c r="K31" s="27"/>
      <c r="L31" s="27"/>
      <c r="M31" s="27"/>
      <c r="N31" s="27"/>
      <c r="O31" s="27"/>
      <c r="P31" s="31"/>
      <c r="Q31" s="31"/>
      <c r="R31" s="453" t="str">
        <f>表头信息!D20&amp;表头信息!E23</f>
        <v>评估人员：柳青、殷涛</v>
      </c>
      <c r="S31" s="454"/>
      <c r="T31" s="454"/>
      <c r="U31" s="454"/>
    </row>
    <row r="32" spans="1:21" s="10" customFormat="1" ht="15.75" customHeight="1">
      <c r="A32" s="30" t="str">
        <f>表头信息!D11&amp;表头信息!E11</f>
        <v>填表日期：2022年11月2日</v>
      </c>
      <c r="B32" s="28"/>
      <c r="C32" s="28"/>
      <c r="D32" s="165"/>
      <c r="E32" s="28"/>
      <c r="F32" s="28"/>
      <c r="G32" s="28"/>
      <c r="H32" s="28"/>
      <c r="I32" s="28"/>
      <c r="J32" s="28"/>
      <c r="K32" s="28"/>
      <c r="L32" s="28"/>
      <c r="M32" s="28"/>
      <c r="N32" s="28"/>
      <c r="O32" s="28"/>
      <c r="P32" s="31"/>
      <c r="Q32" s="31"/>
      <c r="R32" s="31"/>
      <c r="S32" s="31"/>
    </row>
  </sheetData>
  <protectedRanges>
    <protectedRange sqref="C27:D27" name="区域1_1"/>
    <protectedRange sqref="U7:U28 B18:O26 A7:A26 P7:P28 B7:O7" name="区域1"/>
    <protectedRange sqref="B8:O17" name="区域1_1_1"/>
    <protectedRange sqref="A27:O29" name="区域1_2"/>
  </protectedRanges>
  <mergeCells count="22">
    <mergeCell ref="A29:I29"/>
    <mergeCell ref="J30:Q30"/>
    <mergeCell ref="A31:J31"/>
    <mergeCell ref="R31:U31"/>
    <mergeCell ref="A5:A6"/>
    <mergeCell ref="B5:B6"/>
    <mergeCell ref="C5:C6"/>
    <mergeCell ref="D5:D6"/>
    <mergeCell ref="E5:E6"/>
    <mergeCell ref="F5:F6"/>
    <mergeCell ref="G5:G6"/>
    <mergeCell ref="H5:H6"/>
    <mergeCell ref="I5:I6"/>
    <mergeCell ref="R5:R6"/>
    <mergeCell ref="S5:S6"/>
    <mergeCell ref="T5:T6"/>
    <mergeCell ref="A1:U1"/>
    <mergeCell ref="A2:U2"/>
    <mergeCell ref="J5:Q5"/>
    <mergeCell ref="A27:I27"/>
    <mergeCell ref="A28:I28"/>
    <mergeCell ref="U5:U6"/>
  </mergeCells>
  <phoneticPr fontId="67" type="noConversion"/>
  <conditionalFormatting sqref="V5:Y6">
    <cfRule type="expression" dxfId="13" priority="1" stopIfTrue="1">
      <formula>$W$8=""</formula>
    </cfRule>
  </conditionalFormatting>
  <dataValidations count="1">
    <dataValidation type="list" allowBlank="1" showInputMessage="1" showErrorMessage="1" sqref="W5:W6 Y5:Y6" xr:uid="{00000000-0002-0000-2000-000000000000}">
      <formula1>#REF!</formula1>
    </dataValidation>
  </dataValidations>
  <hyperlinks>
    <hyperlink ref="A1:U1" location="'3-流动资产汇总'!B16" display="=&quot;合同资产评估&quot;&amp;表头信息!E35" xr:uid="{00000000-0004-0000-2000-000000000000}"/>
  </hyperlinks>
  <printOptions horizontalCentered="1"/>
  <pageMargins left="0.35433070866141703" right="0.35433070866141703" top="0.78740157480314998" bottom="0.59055118110236204" header="0.59055118110236204" footer="0.39370078740157499"/>
  <pageSetup paperSize="9" scale="66"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19596" r:id="rId4" name="Check Box 108">
              <controlPr defaultSize="0" autoPict="0" macro="[0]!复选框108_Click">
                <anchor moveWithCells="1">
                  <from>
                    <xdr:col>21</xdr:col>
                    <xdr:colOff>57150</xdr:colOff>
                    <xdr:row>0</xdr:row>
                    <xdr:rowOff>19050</xdr:rowOff>
                  </from>
                  <to>
                    <xdr:col>23</xdr:col>
                    <xdr:colOff>114300</xdr:colOff>
                    <xdr:row>1</xdr:row>
                    <xdr:rowOff>76200</xdr:rowOff>
                  </to>
                </anchor>
              </controlPr>
            </control>
          </mc:Choice>
        </mc:AlternateContent>
      </controls>
    </mc:Choice>
  </mc:AlternateContent>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R30"/>
  <sheetViews>
    <sheetView view="pageBreakPreview" zoomScale="90" zoomScaleNormal="100" workbookViewId="0">
      <pane xSplit="1" ySplit="6" topLeftCell="B7" activePane="bottomRight" state="frozen"/>
      <selection pane="topRight"/>
      <selection pane="bottomLeft"/>
      <selection pane="bottomRight" activeCell="I13" sqref="I13"/>
    </sheetView>
  </sheetViews>
  <sheetFormatPr defaultColWidth="8.625" defaultRowHeight="15.75" customHeight="1"/>
  <cols>
    <col min="1" max="1" width="4.375" style="11" customWidth="1"/>
    <col min="2" max="2" width="18.875" style="11" customWidth="1"/>
    <col min="3" max="6" width="9.25" style="11" customWidth="1"/>
    <col min="7" max="11" width="11" style="11" customWidth="1"/>
    <col min="12" max="12" width="15.625" style="11" customWidth="1"/>
    <col min="13" max="32" width="9" style="11"/>
    <col min="33" max="16384" width="8.625" style="11"/>
  </cols>
  <sheetData>
    <row r="1" spans="1:18" s="7" customFormat="1" ht="30" customHeight="1">
      <c r="A1" s="415" t="str">
        <f>"持有待售资产评估"&amp;表头信息!E35</f>
        <v>持有待售资产评估明细表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57"/>
      <c r="J2" s="457"/>
      <c r="K2" s="457"/>
      <c r="L2" s="457"/>
      <c r="M2" s="66"/>
    </row>
    <row r="3" spans="1:18" ht="15.75" customHeight="1">
      <c r="A3" s="12"/>
      <c r="B3" s="12"/>
      <c r="C3" s="12"/>
      <c r="D3" s="12"/>
      <c r="E3" s="12"/>
      <c r="F3" s="12"/>
      <c r="G3" s="12"/>
      <c r="H3" s="12"/>
      <c r="I3" s="13"/>
      <c r="J3" s="13"/>
      <c r="K3" s="448" t="s">
        <v>547</v>
      </c>
      <c r="L3" s="449"/>
      <c r="M3" s="66"/>
    </row>
    <row r="4" spans="1:18" ht="15.75" customHeight="1">
      <c r="A4" s="64" t="str">
        <f>表头信息!D2&amp;表头信息!E2</f>
        <v>产权持有单位：西安曲江楼观旅游农业开发有限公司</v>
      </c>
      <c r="B4" s="15"/>
      <c r="C4" s="15"/>
      <c r="D4" s="15"/>
      <c r="E4" s="15"/>
      <c r="F4" s="15"/>
      <c r="G4" s="15"/>
      <c r="H4" s="15"/>
      <c r="I4" s="15"/>
      <c r="J4" s="461" t="s">
        <v>3</v>
      </c>
      <c r="K4" s="462"/>
      <c r="L4" s="462"/>
    </row>
    <row r="5" spans="1:18" s="8" customFormat="1" ht="15.75" customHeight="1">
      <c r="A5" s="455" t="s">
        <v>5</v>
      </c>
      <c r="B5" s="455" t="s">
        <v>548</v>
      </c>
      <c r="C5" s="455" t="s">
        <v>549</v>
      </c>
      <c r="D5" s="455" t="s">
        <v>550</v>
      </c>
      <c r="E5" s="455" t="s">
        <v>520</v>
      </c>
      <c r="F5" s="455" t="s">
        <v>353</v>
      </c>
      <c r="G5" s="455" t="s">
        <v>551</v>
      </c>
      <c r="H5" s="455" t="s">
        <v>238</v>
      </c>
      <c r="I5" s="455" t="s">
        <v>239</v>
      </c>
      <c r="J5" s="455" t="s">
        <v>240</v>
      </c>
      <c r="K5" s="455" t="s">
        <v>241</v>
      </c>
      <c r="L5" s="455" t="s">
        <v>8</v>
      </c>
      <c r="M5" s="68" t="s">
        <v>297</v>
      </c>
      <c r="N5" s="68" t="s">
        <v>552</v>
      </c>
      <c r="O5" s="68" t="s">
        <v>553</v>
      </c>
      <c r="P5" s="68" t="s">
        <v>345</v>
      </c>
      <c r="Q5" s="68" t="s">
        <v>303</v>
      </c>
      <c r="R5" s="68" t="s">
        <v>554</v>
      </c>
    </row>
    <row r="6" spans="1:18" s="8" customFormat="1" ht="15.75" customHeight="1">
      <c r="A6" s="456"/>
      <c r="B6" s="456"/>
      <c r="C6" s="456"/>
      <c r="D6" s="456"/>
      <c r="E6" s="456"/>
      <c r="F6" s="456"/>
      <c r="G6" s="456"/>
      <c r="H6" s="456"/>
      <c r="I6" s="456"/>
      <c r="J6" s="456"/>
      <c r="K6" s="456" t="s">
        <v>314</v>
      </c>
      <c r="L6" s="456"/>
      <c r="M6" s="68"/>
      <c r="N6" s="68" t="s">
        <v>347</v>
      </c>
      <c r="O6" s="68" t="s">
        <v>555</v>
      </c>
      <c r="P6" s="68" t="s">
        <v>348</v>
      </c>
      <c r="Q6" s="68" t="s">
        <v>488</v>
      </c>
      <c r="R6" s="68" t="s">
        <v>518</v>
      </c>
    </row>
    <row r="7" spans="1:18" s="9" customFormat="1" ht="15.75" customHeight="1">
      <c r="A7" s="17">
        <v>1</v>
      </c>
      <c r="B7" s="18"/>
      <c r="C7" s="17"/>
      <c r="D7" s="19"/>
      <c r="E7" s="19"/>
      <c r="F7" s="58"/>
      <c r="G7" s="20"/>
      <c r="H7" s="20"/>
      <c r="I7" s="20"/>
      <c r="J7" s="39">
        <f t="shared" ref="J7:J24" si="0">I7-H7</f>
        <v>0</v>
      </c>
      <c r="K7" s="39">
        <f t="shared" ref="K7:K27" si="1">IF(H7=0,0,J7/ABS(H7))*100</f>
        <v>0</v>
      </c>
      <c r="L7" s="21"/>
    </row>
    <row r="8" spans="1:18" s="9" customFormat="1" ht="15.75" customHeight="1">
      <c r="A8" s="17">
        <v>2</v>
      </c>
      <c r="B8" s="18"/>
      <c r="C8" s="17"/>
      <c r="D8" s="19"/>
      <c r="E8" s="19"/>
      <c r="F8" s="58"/>
      <c r="G8" s="20"/>
      <c r="H8" s="20"/>
      <c r="I8" s="20"/>
      <c r="J8" s="39">
        <f t="shared" si="0"/>
        <v>0</v>
      </c>
      <c r="K8" s="39">
        <f t="shared" si="1"/>
        <v>0</v>
      </c>
      <c r="L8" s="21"/>
    </row>
    <row r="9" spans="1:18" s="9" customFormat="1" ht="15.75" customHeight="1">
      <c r="A9" s="17">
        <v>3</v>
      </c>
      <c r="B9" s="18"/>
      <c r="C9" s="17"/>
      <c r="D9" s="19"/>
      <c r="E9" s="19"/>
      <c r="F9" s="58"/>
      <c r="G9" s="20"/>
      <c r="H9" s="20"/>
      <c r="I9" s="20"/>
      <c r="J9" s="39">
        <f t="shared" si="0"/>
        <v>0</v>
      </c>
      <c r="K9" s="39">
        <f t="shared" si="1"/>
        <v>0</v>
      </c>
      <c r="L9" s="21"/>
    </row>
    <row r="10" spans="1:18" s="9" customFormat="1" ht="15.75" customHeight="1">
      <c r="A10" s="17">
        <v>4</v>
      </c>
      <c r="B10" s="18"/>
      <c r="C10" s="17"/>
      <c r="D10" s="19"/>
      <c r="E10" s="19"/>
      <c r="F10" s="58"/>
      <c r="G10" s="20"/>
      <c r="H10" s="20"/>
      <c r="I10" s="20"/>
      <c r="J10" s="39">
        <f t="shared" si="0"/>
        <v>0</v>
      </c>
      <c r="K10" s="39">
        <f t="shared" si="1"/>
        <v>0</v>
      </c>
      <c r="L10" s="21"/>
    </row>
    <row r="11" spans="1:18" s="9" customFormat="1" ht="15.75" customHeight="1">
      <c r="A11" s="17">
        <v>5</v>
      </c>
      <c r="B11" s="18"/>
      <c r="C11" s="17"/>
      <c r="D11" s="19"/>
      <c r="E11" s="19"/>
      <c r="F11" s="58"/>
      <c r="G11" s="20"/>
      <c r="H11" s="20"/>
      <c r="I11" s="20"/>
      <c r="J11" s="39">
        <f t="shared" si="0"/>
        <v>0</v>
      </c>
      <c r="K11" s="39">
        <f t="shared" si="1"/>
        <v>0</v>
      </c>
      <c r="L11" s="21"/>
    </row>
    <row r="12" spans="1:18" s="9" customFormat="1" ht="15.75" customHeight="1">
      <c r="A12" s="17">
        <v>6</v>
      </c>
      <c r="B12" s="18"/>
      <c r="C12" s="17"/>
      <c r="D12" s="19"/>
      <c r="E12" s="19"/>
      <c r="F12" s="58"/>
      <c r="G12" s="20"/>
      <c r="H12" s="20"/>
      <c r="I12" s="20"/>
      <c r="J12" s="39">
        <f t="shared" si="0"/>
        <v>0</v>
      </c>
      <c r="K12" s="39">
        <f t="shared" si="1"/>
        <v>0</v>
      </c>
      <c r="L12" s="21"/>
    </row>
    <row r="13" spans="1:18" s="9" customFormat="1" ht="15.75" customHeight="1">
      <c r="A13" s="17">
        <v>7</v>
      </c>
      <c r="B13" s="18"/>
      <c r="C13" s="17"/>
      <c r="D13" s="19"/>
      <c r="E13" s="19"/>
      <c r="F13" s="58"/>
      <c r="G13" s="20"/>
      <c r="H13" s="20"/>
      <c r="I13" s="20"/>
      <c r="J13" s="39">
        <f t="shared" si="0"/>
        <v>0</v>
      </c>
      <c r="K13" s="39">
        <f t="shared" si="1"/>
        <v>0</v>
      </c>
      <c r="L13" s="21"/>
    </row>
    <row r="14" spans="1:18" s="9" customFormat="1" ht="15.75" customHeight="1">
      <c r="A14" s="17">
        <v>8</v>
      </c>
      <c r="B14" s="18"/>
      <c r="C14" s="17"/>
      <c r="D14" s="19"/>
      <c r="E14" s="19"/>
      <c r="F14" s="58"/>
      <c r="G14" s="20"/>
      <c r="H14" s="20"/>
      <c r="I14" s="20"/>
      <c r="J14" s="39">
        <f t="shared" si="0"/>
        <v>0</v>
      </c>
      <c r="K14" s="39">
        <f t="shared" si="1"/>
        <v>0</v>
      </c>
      <c r="L14" s="21"/>
    </row>
    <row r="15" spans="1:18" s="9" customFormat="1" ht="15.75" customHeight="1">
      <c r="A15" s="17">
        <v>9</v>
      </c>
      <c r="B15" s="18"/>
      <c r="C15" s="17"/>
      <c r="D15" s="19"/>
      <c r="E15" s="19"/>
      <c r="F15" s="58"/>
      <c r="G15" s="20"/>
      <c r="H15" s="20"/>
      <c r="I15" s="20"/>
      <c r="J15" s="39">
        <f t="shared" si="0"/>
        <v>0</v>
      </c>
      <c r="K15" s="39">
        <f t="shared" si="1"/>
        <v>0</v>
      </c>
      <c r="L15" s="21"/>
    </row>
    <row r="16" spans="1:18" s="9" customFormat="1" ht="15.75" customHeight="1">
      <c r="A16" s="17">
        <v>10</v>
      </c>
      <c r="B16" s="18"/>
      <c r="C16" s="17"/>
      <c r="D16" s="19"/>
      <c r="E16" s="19"/>
      <c r="F16" s="58"/>
      <c r="G16" s="20"/>
      <c r="H16" s="20"/>
      <c r="I16" s="20"/>
      <c r="J16" s="39">
        <f t="shared" si="0"/>
        <v>0</v>
      </c>
      <c r="K16" s="39">
        <f t="shared" si="1"/>
        <v>0</v>
      </c>
      <c r="L16" s="21"/>
    </row>
    <row r="17" spans="1:12" s="9" customFormat="1" ht="15.75" customHeight="1">
      <c r="A17" s="17">
        <v>11</v>
      </c>
      <c r="B17" s="18"/>
      <c r="C17" s="17"/>
      <c r="D17" s="19"/>
      <c r="E17" s="19"/>
      <c r="F17" s="58"/>
      <c r="G17" s="20"/>
      <c r="H17" s="20"/>
      <c r="I17" s="20"/>
      <c r="J17" s="39">
        <f t="shared" si="0"/>
        <v>0</v>
      </c>
      <c r="K17" s="39">
        <f t="shared" si="1"/>
        <v>0</v>
      </c>
      <c r="L17" s="21"/>
    </row>
    <row r="18" spans="1:12" s="9" customFormat="1" ht="15.75" customHeight="1">
      <c r="A18" s="17">
        <v>12</v>
      </c>
      <c r="B18" s="18"/>
      <c r="C18" s="17"/>
      <c r="D18" s="19"/>
      <c r="E18" s="19"/>
      <c r="F18" s="58"/>
      <c r="G18" s="20"/>
      <c r="H18" s="20"/>
      <c r="I18" s="20"/>
      <c r="J18" s="39">
        <f t="shared" si="0"/>
        <v>0</v>
      </c>
      <c r="K18" s="39">
        <f t="shared" si="1"/>
        <v>0</v>
      </c>
      <c r="L18" s="21"/>
    </row>
    <row r="19" spans="1:12" s="9" customFormat="1" ht="15.75" customHeight="1">
      <c r="A19" s="17">
        <v>13</v>
      </c>
      <c r="B19" s="18"/>
      <c r="C19" s="17"/>
      <c r="D19" s="19"/>
      <c r="E19" s="19"/>
      <c r="F19" s="58"/>
      <c r="G19" s="20"/>
      <c r="H19" s="20"/>
      <c r="I19" s="20"/>
      <c r="J19" s="39">
        <f t="shared" si="0"/>
        <v>0</v>
      </c>
      <c r="K19" s="39">
        <f t="shared" si="1"/>
        <v>0</v>
      </c>
      <c r="L19" s="21"/>
    </row>
    <row r="20" spans="1:12" s="9" customFormat="1" ht="15.75" customHeight="1">
      <c r="A20" s="17">
        <v>14</v>
      </c>
      <c r="B20" s="18"/>
      <c r="C20" s="17"/>
      <c r="D20" s="19"/>
      <c r="E20" s="19"/>
      <c r="F20" s="58"/>
      <c r="G20" s="20"/>
      <c r="H20" s="20"/>
      <c r="I20" s="20"/>
      <c r="J20" s="39">
        <f t="shared" si="0"/>
        <v>0</v>
      </c>
      <c r="K20" s="39">
        <f t="shared" si="1"/>
        <v>0</v>
      </c>
      <c r="L20" s="21"/>
    </row>
    <row r="21" spans="1:12" s="9" customFormat="1" ht="15.75" customHeight="1">
      <c r="A21" s="17">
        <v>15</v>
      </c>
      <c r="B21" s="18"/>
      <c r="C21" s="17"/>
      <c r="D21" s="19"/>
      <c r="E21" s="19"/>
      <c r="F21" s="58"/>
      <c r="G21" s="20"/>
      <c r="H21" s="20"/>
      <c r="I21" s="20"/>
      <c r="J21" s="39">
        <f t="shared" si="0"/>
        <v>0</v>
      </c>
      <c r="K21" s="39">
        <f t="shared" si="1"/>
        <v>0</v>
      </c>
      <c r="L21" s="21"/>
    </row>
    <row r="22" spans="1:12" s="9" customFormat="1" ht="15.75" customHeight="1">
      <c r="A22" s="17">
        <v>16</v>
      </c>
      <c r="B22" s="18"/>
      <c r="C22" s="17"/>
      <c r="D22" s="19"/>
      <c r="E22" s="19"/>
      <c r="F22" s="58"/>
      <c r="G22" s="20"/>
      <c r="H22" s="20"/>
      <c r="I22" s="20"/>
      <c r="J22" s="39">
        <f t="shared" si="0"/>
        <v>0</v>
      </c>
      <c r="K22" s="39">
        <f t="shared" si="1"/>
        <v>0</v>
      </c>
      <c r="L22" s="21"/>
    </row>
    <row r="23" spans="1:12" s="9" customFormat="1" ht="15.75" customHeight="1">
      <c r="A23" s="17">
        <v>17</v>
      </c>
      <c r="B23" s="18"/>
      <c r="C23" s="17"/>
      <c r="D23" s="19"/>
      <c r="E23" s="19"/>
      <c r="F23" s="58"/>
      <c r="G23" s="20"/>
      <c r="H23" s="20"/>
      <c r="I23" s="20"/>
      <c r="J23" s="39">
        <f t="shared" si="0"/>
        <v>0</v>
      </c>
      <c r="K23" s="39">
        <f t="shared" si="1"/>
        <v>0</v>
      </c>
      <c r="L23" s="21"/>
    </row>
    <row r="24" spans="1:12" s="9" customFormat="1" ht="15.75" customHeight="1">
      <c r="A24" s="17">
        <v>18</v>
      </c>
      <c r="B24" s="18"/>
      <c r="C24" s="17"/>
      <c r="D24" s="19"/>
      <c r="E24" s="19"/>
      <c r="F24" s="58"/>
      <c r="G24" s="20"/>
      <c r="H24" s="20"/>
      <c r="I24" s="20"/>
      <c r="J24" s="39">
        <f t="shared" si="0"/>
        <v>0</v>
      </c>
      <c r="K24" s="39">
        <f t="shared" si="1"/>
        <v>0</v>
      </c>
      <c r="L24" s="21"/>
    </row>
    <row r="25" spans="1:12" s="9" customFormat="1" ht="15.75" customHeight="1">
      <c r="A25" s="433" t="s">
        <v>384</v>
      </c>
      <c r="B25" s="452"/>
      <c r="C25" s="452"/>
      <c r="D25" s="452"/>
      <c r="E25" s="452"/>
      <c r="F25" s="434"/>
      <c r="G25" s="39">
        <f>SUM(G7:G24)</f>
        <v>0</v>
      </c>
      <c r="H25" s="39">
        <f>SUM(H7:H24)</f>
        <v>0</v>
      </c>
      <c r="I25" s="39">
        <f>SUM(I7:I24)</f>
        <v>0</v>
      </c>
      <c r="J25" s="39">
        <f>IF(SUM(J7:J24)-(I25-H25)&lt;0.001,SUM(J7:J24),"false")</f>
        <v>0</v>
      </c>
      <c r="K25" s="39">
        <f t="shared" si="1"/>
        <v>0</v>
      </c>
      <c r="L25" s="24"/>
    </row>
    <row r="26" spans="1:12" s="9" customFormat="1" ht="15.75" customHeight="1">
      <c r="A26" s="433" t="s">
        <v>556</v>
      </c>
      <c r="B26" s="452"/>
      <c r="C26" s="452"/>
      <c r="D26" s="452"/>
      <c r="E26" s="452"/>
      <c r="F26" s="434"/>
      <c r="G26" s="94"/>
      <c r="H26" s="94"/>
      <c r="I26" s="94"/>
      <c r="J26" s="39">
        <f>I26-H26</f>
        <v>0</v>
      </c>
      <c r="K26" s="39">
        <f t="shared" si="1"/>
        <v>0</v>
      </c>
      <c r="L26" s="24"/>
    </row>
    <row r="27" spans="1:12" s="9" customFormat="1" ht="15.75" customHeight="1">
      <c r="A27" s="433" t="s">
        <v>291</v>
      </c>
      <c r="B27" s="452"/>
      <c r="C27" s="452"/>
      <c r="D27" s="452"/>
      <c r="E27" s="452"/>
      <c r="F27" s="434"/>
      <c r="G27" s="39">
        <f>G25-G26</f>
        <v>0</v>
      </c>
      <c r="H27" s="65">
        <f>H25-H26</f>
        <v>0</v>
      </c>
      <c r="I27" s="65">
        <f>I25-I26</f>
        <v>0</v>
      </c>
      <c r="J27" s="65">
        <f>J25-J26</f>
        <v>0</v>
      </c>
      <c r="K27" s="39">
        <f t="shared" si="1"/>
        <v>0</v>
      </c>
      <c r="L27" s="24"/>
    </row>
    <row r="28" spans="1:12" s="10" customFormat="1" ht="15.75" customHeight="1">
      <c r="A28" s="25"/>
      <c r="D28" s="418"/>
      <c r="E28" s="418"/>
      <c r="F28" s="418"/>
      <c r="G28" s="26"/>
      <c r="H28" s="26"/>
      <c r="I28" s="26"/>
      <c r="J28" s="26"/>
      <c r="K28" s="26"/>
    </row>
    <row r="29" spans="1:12" s="10" customFormat="1" ht="15.75" customHeight="1">
      <c r="A29" s="425" t="str">
        <f>表头信息!D8&amp;表头信息!E8</f>
        <v>产权持有单位填表人：谭勃</v>
      </c>
      <c r="B29" s="425"/>
      <c r="C29" s="425"/>
      <c r="D29" s="425"/>
      <c r="E29" s="425"/>
      <c r="F29" s="31"/>
      <c r="I29" s="426" t="str">
        <f>表头信息!D20&amp;表头信息!E23</f>
        <v>评估人员：柳青、殷涛</v>
      </c>
      <c r="J29" s="426"/>
      <c r="K29" s="426"/>
      <c r="L29" s="426"/>
    </row>
    <row r="30" spans="1:12" s="10" customFormat="1" ht="15.75" customHeight="1">
      <c r="A30" s="30" t="str">
        <f>表头信息!D11&amp;表头信息!E11</f>
        <v>填表日期：2022年11月2日</v>
      </c>
      <c r="B30" s="28"/>
      <c r="C30" s="28"/>
      <c r="D30" s="28"/>
      <c r="E30" s="31"/>
      <c r="F30" s="31"/>
      <c r="H30" s="31"/>
      <c r="I30" s="31"/>
      <c r="J30" s="31"/>
    </row>
  </sheetData>
  <protectedRanges>
    <protectedRange sqref="A7:I24 G26:I26 L7:L24" name="区域1"/>
  </protectedRanges>
  <mergeCells count="22">
    <mergeCell ref="L5:L6"/>
    <mergeCell ref="A26:F26"/>
    <mergeCell ref="A27:F27"/>
    <mergeCell ref="D28:F28"/>
    <mergeCell ref="A29:E29"/>
    <mergeCell ref="I29:L29"/>
    <mergeCell ref="A1:L1"/>
    <mergeCell ref="A2:L2"/>
    <mergeCell ref="K3:L3"/>
    <mergeCell ref="J4:L4"/>
    <mergeCell ref="A25:F25"/>
    <mergeCell ref="A5:A6"/>
    <mergeCell ref="B5:B6"/>
    <mergeCell ref="C5:C6"/>
    <mergeCell ref="D5:D6"/>
    <mergeCell ref="E5:E6"/>
    <mergeCell ref="F5:F6"/>
    <mergeCell ref="G5:G6"/>
    <mergeCell ref="H5:H6"/>
    <mergeCell ref="I5:I6"/>
    <mergeCell ref="J5:J6"/>
    <mergeCell ref="K5:K6"/>
  </mergeCells>
  <phoneticPr fontId="67" type="noConversion"/>
  <conditionalFormatting sqref="M5:R6">
    <cfRule type="expression" dxfId="12" priority="1" stopIfTrue="1">
      <formula>$O$8=""</formula>
    </cfRule>
  </conditionalFormatting>
  <dataValidations count="1">
    <dataValidation type="list" allowBlank="1" showInputMessage="1" showErrorMessage="1" sqref="O5:P6" xr:uid="{00000000-0002-0000-2100-000000000000}">
      <formula1>$Q$8</formula1>
    </dataValidation>
  </dataValidations>
  <hyperlinks>
    <hyperlink ref="A1:L1" location="'3-流动资产汇总'!B17" display="=&quot;持有待售资产评估&quot;&amp;表头信息!E35" xr:uid="{00000000-0004-0000-21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0584" r:id="rId4" name="Check Box 72">
              <controlPr defaultSize="0" autoPict="0" macro="[0]!复选框72_Click">
                <anchor moveWithCells="1">
                  <from>
                    <xdr:col>12</xdr:col>
                    <xdr:colOff>95250</xdr:colOff>
                    <xdr:row>0</xdr:row>
                    <xdr:rowOff>57150</xdr:rowOff>
                  </from>
                  <to>
                    <xdr:col>14</xdr:col>
                    <xdr:colOff>28575</xdr:colOff>
                    <xdr:row>1</xdr:row>
                    <xdr:rowOff>123825</xdr:rowOff>
                  </to>
                </anchor>
              </controlPr>
            </control>
          </mc:Choice>
        </mc:AlternateContent>
      </controls>
    </mc:Choice>
  </mc:AlternateContent>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P31"/>
  <sheetViews>
    <sheetView view="pageBreakPreview" zoomScale="85" zoomScaleNormal="100" workbookViewId="0">
      <pane xSplit="1" ySplit="6" topLeftCell="B7" activePane="bottomRight" state="frozen"/>
      <selection pane="topRight"/>
      <selection pane="bottomLeft"/>
      <selection pane="bottomRight" activeCell="I13" sqref="I13"/>
    </sheetView>
  </sheetViews>
  <sheetFormatPr defaultColWidth="8.625" defaultRowHeight="15.75" customHeight="1"/>
  <cols>
    <col min="1" max="1" width="5.75" style="11" customWidth="1"/>
    <col min="2" max="2" width="26.375" style="11" customWidth="1"/>
    <col min="3" max="3" width="9.5" style="11" customWidth="1"/>
    <col min="4" max="4" width="19.25" style="11" customWidth="1"/>
    <col min="5" max="8" width="13.375" style="11" customWidth="1"/>
    <col min="9" max="9" width="15.875" style="11" customWidth="1"/>
    <col min="10" max="32" width="9" style="11"/>
    <col min="33" max="16384" width="8.625" style="11"/>
  </cols>
  <sheetData>
    <row r="1" spans="1:16" s="7" customFormat="1" ht="30" customHeight="1">
      <c r="A1" s="415" t="str">
        <f>"一年内到期的非流动资产评估"&amp;表头信息!E35</f>
        <v>一年内到期的非流动资产评估明细表</v>
      </c>
      <c r="B1" s="415"/>
      <c r="C1" s="415"/>
      <c r="D1" s="415"/>
      <c r="E1" s="415"/>
      <c r="F1" s="415"/>
      <c r="G1" s="415"/>
      <c r="H1" s="437"/>
      <c r="I1" s="437"/>
    </row>
    <row r="2" spans="1:16" ht="15.75" customHeight="1">
      <c r="A2" s="417" t="s">
        <v>557</v>
      </c>
      <c r="B2" s="417"/>
      <c r="C2" s="417"/>
      <c r="D2" s="417"/>
      <c r="E2" s="417"/>
      <c r="F2" s="457"/>
      <c r="G2" s="457"/>
      <c r="H2" s="457"/>
      <c r="I2" s="457"/>
    </row>
    <row r="3" spans="1:16" ht="15.75" customHeight="1">
      <c r="A3" s="12"/>
      <c r="B3" s="12"/>
      <c r="C3" s="12"/>
      <c r="D3" s="12"/>
      <c r="E3" s="12"/>
      <c r="F3" s="13"/>
      <c r="G3" s="13"/>
      <c r="H3" s="13"/>
      <c r="I3" s="14" t="s">
        <v>558</v>
      </c>
    </row>
    <row r="4" spans="1:16" ht="15.75" customHeight="1">
      <c r="A4" s="64" t="str">
        <f>表头信息!D2&amp;表头信息!E2</f>
        <v>产权持有单位：西安曲江楼观旅游农业开发有限公司</v>
      </c>
      <c r="B4" s="15"/>
      <c r="C4" s="15"/>
      <c r="D4" s="15"/>
      <c r="E4" s="15"/>
      <c r="F4" s="15"/>
      <c r="G4" s="15"/>
      <c r="H4" s="15"/>
      <c r="I4" s="16" t="s">
        <v>3</v>
      </c>
    </row>
    <row r="5" spans="1:16" s="8" customFormat="1" ht="15.75" customHeight="1">
      <c r="A5" s="455" t="s">
        <v>5</v>
      </c>
      <c r="B5" s="455" t="s">
        <v>508</v>
      </c>
      <c r="C5" s="455" t="s">
        <v>389</v>
      </c>
      <c r="D5" s="455" t="s">
        <v>511</v>
      </c>
      <c r="E5" s="455" t="s">
        <v>238</v>
      </c>
      <c r="F5" s="455" t="s">
        <v>239</v>
      </c>
      <c r="G5" s="455" t="s">
        <v>240</v>
      </c>
      <c r="H5" s="455" t="s">
        <v>241</v>
      </c>
      <c r="I5" s="455" t="s">
        <v>8</v>
      </c>
      <c r="J5" s="68" t="s">
        <v>297</v>
      </c>
      <c r="K5" s="68" t="s">
        <v>311</v>
      </c>
      <c r="L5" s="68" t="s">
        <v>311</v>
      </c>
      <c r="M5" s="68" t="s">
        <v>312</v>
      </c>
      <c r="N5" s="68" t="s">
        <v>400</v>
      </c>
      <c r="O5" s="68" t="s">
        <v>345</v>
      </c>
      <c r="P5" s="68" t="s">
        <v>425</v>
      </c>
    </row>
    <row r="6" spans="1:16" s="8" customFormat="1" ht="15.75" customHeight="1">
      <c r="A6" s="456"/>
      <c r="B6" s="456"/>
      <c r="C6" s="456"/>
      <c r="D6" s="456"/>
      <c r="E6" s="456"/>
      <c r="F6" s="456"/>
      <c r="G6" s="456"/>
      <c r="H6" s="456"/>
      <c r="I6" s="456"/>
      <c r="J6" s="68" t="s">
        <v>559</v>
      </c>
      <c r="K6" s="68" t="s">
        <v>318</v>
      </c>
      <c r="L6" s="68" t="s">
        <v>319</v>
      </c>
      <c r="M6" s="68" t="s">
        <v>320</v>
      </c>
      <c r="N6" s="68" t="s">
        <v>403</v>
      </c>
      <c r="O6" s="68" t="s">
        <v>348</v>
      </c>
      <c r="P6" s="68" t="s">
        <v>347</v>
      </c>
    </row>
    <row r="7" spans="1:16" s="9" customFormat="1" ht="15.75" customHeight="1">
      <c r="A7" s="17">
        <v>1</v>
      </c>
      <c r="B7" s="18"/>
      <c r="C7" s="19"/>
      <c r="D7" s="57"/>
      <c r="E7" s="20"/>
      <c r="F7" s="20"/>
      <c r="G7" s="39">
        <f>F7-E7</f>
        <v>0</v>
      </c>
      <c r="H7" s="39">
        <f>IF(E7=0,0,G7/ABS(E7))*100</f>
        <v>0</v>
      </c>
      <c r="I7" s="21"/>
    </row>
    <row r="8" spans="1:16" s="9" customFormat="1" ht="15.75" customHeight="1">
      <c r="A8" s="17">
        <v>2</v>
      </c>
      <c r="B8" s="18"/>
      <c r="C8" s="19"/>
      <c r="D8" s="57"/>
      <c r="E8" s="20"/>
      <c r="F8" s="20"/>
      <c r="G8" s="39">
        <f t="shared" ref="G8:G26" si="0">F8-E8</f>
        <v>0</v>
      </c>
      <c r="H8" s="39">
        <f t="shared" ref="H8:H27" si="1">IF(E8=0,0,G8/ABS(E8))*100</f>
        <v>0</v>
      </c>
      <c r="I8" s="21"/>
    </row>
    <row r="9" spans="1:16" s="9" customFormat="1" ht="15.75" customHeight="1">
      <c r="A9" s="17">
        <v>3</v>
      </c>
      <c r="B9" s="18"/>
      <c r="C9" s="19"/>
      <c r="D9" s="57"/>
      <c r="E9" s="20"/>
      <c r="F9" s="20"/>
      <c r="G9" s="39">
        <f t="shared" si="0"/>
        <v>0</v>
      </c>
      <c r="H9" s="39">
        <f t="shared" si="1"/>
        <v>0</v>
      </c>
      <c r="I9" s="21"/>
    </row>
    <row r="10" spans="1:16" s="9" customFormat="1" ht="15.75" customHeight="1">
      <c r="A10" s="17">
        <v>4</v>
      </c>
      <c r="B10" s="18"/>
      <c r="C10" s="19"/>
      <c r="D10" s="57"/>
      <c r="E10" s="20"/>
      <c r="F10" s="20"/>
      <c r="G10" s="39">
        <f t="shared" si="0"/>
        <v>0</v>
      </c>
      <c r="H10" s="39">
        <f t="shared" si="1"/>
        <v>0</v>
      </c>
      <c r="I10" s="21"/>
    </row>
    <row r="11" spans="1:16" s="9" customFormat="1" ht="15.75" customHeight="1">
      <c r="A11" s="17">
        <v>5</v>
      </c>
      <c r="B11" s="18"/>
      <c r="C11" s="19"/>
      <c r="D11" s="57"/>
      <c r="E11" s="20"/>
      <c r="F11" s="20"/>
      <c r="G11" s="39">
        <f t="shared" si="0"/>
        <v>0</v>
      </c>
      <c r="H11" s="39">
        <f t="shared" si="1"/>
        <v>0</v>
      </c>
      <c r="I11" s="21"/>
    </row>
    <row r="12" spans="1:16" s="9" customFormat="1" ht="15.75" customHeight="1">
      <c r="A12" s="17">
        <v>6</v>
      </c>
      <c r="B12" s="18"/>
      <c r="C12" s="19"/>
      <c r="D12" s="57"/>
      <c r="E12" s="20"/>
      <c r="F12" s="20"/>
      <c r="G12" s="39">
        <f t="shared" si="0"/>
        <v>0</v>
      </c>
      <c r="H12" s="39">
        <f t="shared" si="1"/>
        <v>0</v>
      </c>
      <c r="I12" s="21"/>
    </row>
    <row r="13" spans="1:16" s="9" customFormat="1" ht="15.75" customHeight="1">
      <c r="A13" s="17">
        <v>7</v>
      </c>
      <c r="B13" s="18"/>
      <c r="C13" s="19"/>
      <c r="D13" s="57"/>
      <c r="E13" s="20"/>
      <c r="F13" s="20"/>
      <c r="G13" s="39">
        <f t="shared" si="0"/>
        <v>0</v>
      </c>
      <c r="H13" s="39">
        <f t="shared" si="1"/>
        <v>0</v>
      </c>
      <c r="I13" s="21"/>
    </row>
    <row r="14" spans="1:16" s="9" customFormat="1" ht="15.75" customHeight="1">
      <c r="A14" s="17">
        <v>8</v>
      </c>
      <c r="B14" s="18"/>
      <c r="C14" s="19"/>
      <c r="D14" s="57"/>
      <c r="E14" s="20"/>
      <c r="F14" s="20"/>
      <c r="G14" s="39">
        <f t="shared" si="0"/>
        <v>0</v>
      </c>
      <c r="H14" s="39">
        <f t="shared" si="1"/>
        <v>0</v>
      </c>
      <c r="I14" s="21"/>
    </row>
    <row r="15" spans="1:16" s="9" customFormat="1" ht="15.75" customHeight="1">
      <c r="A15" s="17">
        <v>9</v>
      </c>
      <c r="B15" s="18"/>
      <c r="C15" s="19"/>
      <c r="D15" s="57"/>
      <c r="E15" s="20"/>
      <c r="F15" s="20"/>
      <c r="G15" s="39">
        <f t="shared" si="0"/>
        <v>0</v>
      </c>
      <c r="H15" s="39">
        <f t="shared" si="1"/>
        <v>0</v>
      </c>
      <c r="I15" s="21"/>
    </row>
    <row r="16" spans="1:16" s="9" customFormat="1" ht="15.75" customHeight="1">
      <c r="A16" s="17">
        <v>10</v>
      </c>
      <c r="B16" s="18"/>
      <c r="C16" s="19"/>
      <c r="D16" s="57"/>
      <c r="E16" s="20"/>
      <c r="F16" s="20"/>
      <c r="G16" s="39">
        <f t="shared" si="0"/>
        <v>0</v>
      </c>
      <c r="H16" s="39">
        <f t="shared" si="1"/>
        <v>0</v>
      </c>
      <c r="I16" s="21"/>
    </row>
    <row r="17" spans="1:9" s="9" customFormat="1" ht="15.75" customHeight="1">
      <c r="A17" s="17">
        <v>11</v>
      </c>
      <c r="B17" s="18"/>
      <c r="C17" s="19"/>
      <c r="D17" s="57"/>
      <c r="E17" s="20"/>
      <c r="F17" s="20"/>
      <c r="G17" s="39">
        <f t="shared" si="0"/>
        <v>0</v>
      </c>
      <c r="H17" s="39">
        <f t="shared" si="1"/>
        <v>0</v>
      </c>
      <c r="I17" s="21"/>
    </row>
    <row r="18" spans="1:9" s="9" customFormat="1" ht="15.75" customHeight="1">
      <c r="A18" s="17">
        <v>12</v>
      </c>
      <c r="B18" s="18"/>
      <c r="C18" s="19"/>
      <c r="D18" s="57"/>
      <c r="E18" s="20"/>
      <c r="F18" s="20"/>
      <c r="G18" s="39">
        <f t="shared" si="0"/>
        <v>0</v>
      </c>
      <c r="H18" s="39">
        <f t="shared" si="1"/>
        <v>0</v>
      </c>
      <c r="I18" s="21"/>
    </row>
    <row r="19" spans="1:9" s="9" customFormat="1" ht="15.75" customHeight="1">
      <c r="A19" s="17">
        <v>13</v>
      </c>
      <c r="B19" s="18"/>
      <c r="C19" s="19"/>
      <c r="D19" s="57"/>
      <c r="E19" s="20"/>
      <c r="F19" s="20"/>
      <c r="G19" s="39">
        <f t="shared" si="0"/>
        <v>0</v>
      </c>
      <c r="H19" s="39">
        <f t="shared" si="1"/>
        <v>0</v>
      </c>
      <c r="I19" s="21"/>
    </row>
    <row r="20" spans="1:9" s="9" customFormat="1" ht="15.75" customHeight="1">
      <c r="A20" s="17">
        <v>14</v>
      </c>
      <c r="B20" s="18"/>
      <c r="C20" s="19"/>
      <c r="D20" s="57"/>
      <c r="E20" s="20"/>
      <c r="F20" s="20"/>
      <c r="G20" s="39">
        <f t="shared" si="0"/>
        <v>0</v>
      </c>
      <c r="H20" s="39">
        <f t="shared" si="1"/>
        <v>0</v>
      </c>
      <c r="I20" s="21"/>
    </row>
    <row r="21" spans="1:9" s="9" customFormat="1" ht="15.75" customHeight="1">
      <c r="A21" s="17">
        <v>15</v>
      </c>
      <c r="B21" s="18"/>
      <c r="C21" s="19"/>
      <c r="D21" s="57"/>
      <c r="E21" s="20"/>
      <c r="F21" s="20"/>
      <c r="G21" s="39">
        <f t="shared" si="0"/>
        <v>0</v>
      </c>
      <c r="H21" s="39">
        <f t="shared" si="1"/>
        <v>0</v>
      </c>
      <c r="I21" s="21"/>
    </row>
    <row r="22" spans="1:9" s="9" customFormat="1" ht="15.75" customHeight="1">
      <c r="A22" s="17">
        <v>16</v>
      </c>
      <c r="B22" s="18"/>
      <c r="C22" s="19"/>
      <c r="D22" s="57"/>
      <c r="E22" s="20"/>
      <c r="F22" s="20"/>
      <c r="G22" s="39">
        <f t="shared" si="0"/>
        <v>0</v>
      </c>
      <c r="H22" s="39">
        <f t="shared" si="1"/>
        <v>0</v>
      </c>
      <c r="I22" s="21"/>
    </row>
    <row r="23" spans="1:9" s="9" customFormat="1" ht="15.75" customHeight="1">
      <c r="A23" s="17">
        <v>17</v>
      </c>
      <c r="B23" s="18"/>
      <c r="C23" s="19"/>
      <c r="D23" s="57"/>
      <c r="E23" s="20"/>
      <c r="F23" s="20"/>
      <c r="G23" s="39">
        <f t="shared" si="0"/>
        <v>0</v>
      </c>
      <c r="H23" s="39">
        <f t="shared" si="1"/>
        <v>0</v>
      </c>
      <c r="I23" s="21"/>
    </row>
    <row r="24" spans="1:9" s="9" customFormat="1" ht="15.75" customHeight="1">
      <c r="A24" s="17">
        <v>18</v>
      </c>
      <c r="B24" s="18"/>
      <c r="C24" s="19"/>
      <c r="D24" s="57"/>
      <c r="E24" s="20"/>
      <c r="F24" s="20"/>
      <c r="G24" s="39">
        <f t="shared" si="0"/>
        <v>0</v>
      </c>
      <c r="H24" s="39">
        <f t="shared" si="1"/>
        <v>0</v>
      </c>
      <c r="I24" s="21"/>
    </row>
    <row r="25" spans="1:9" s="9" customFormat="1" ht="15.75" customHeight="1">
      <c r="A25" s="17">
        <v>19</v>
      </c>
      <c r="B25" s="18"/>
      <c r="C25" s="19"/>
      <c r="D25" s="57"/>
      <c r="E25" s="20"/>
      <c r="F25" s="20"/>
      <c r="G25" s="39">
        <f t="shared" si="0"/>
        <v>0</v>
      </c>
      <c r="H25" s="39">
        <f t="shared" si="1"/>
        <v>0</v>
      </c>
      <c r="I25" s="21"/>
    </row>
    <row r="26" spans="1:9" s="9" customFormat="1" ht="15.75" customHeight="1">
      <c r="A26" s="17">
        <v>20</v>
      </c>
      <c r="B26" s="18"/>
      <c r="C26" s="19"/>
      <c r="D26" s="57"/>
      <c r="E26" s="20"/>
      <c r="F26" s="20"/>
      <c r="G26" s="39">
        <f t="shared" si="0"/>
        <v>0</v>
      </c>
      <c r="H26" s="39">
        <f t="shared" si="1"/>
        <v>0</v>
      </c>
      <c r="I26" s="21"/>
    </row>
    <row r="27" spans="1:9" s="9" customFormat="1" ht="15.75" customHeight="1">
      <c r="A27" s="433" t="s">
        <v>384</v>
      </c>
      <c r="B27" s="452"/>
      <c r="C27" s="452"/>
      <c r="D27" s="434"/>
      <c r="E27" s="74">
        <f>SUM(E7:E26)</f>
        <v>0</v>
      </c>
      <c r="F27" s="74">
        <f>SUM(F7:F26)</f>
        <v>0</v>
      </c>
      <c r="G27" s="74">
        <f>IF(SUM(G7:G26)-(F27-E27)&lt;0.001,SUM(G7:G26),"false")</f>
        <v>0</v>
      </c>
      <c r="H27" s="39">
        <f t="shared" si="1"/>
        <v>0</v>
      </c>
      <c r="I27" s="24"/>
    </row>
    <row r="28" spans="1:9" s="10" customFormat="1" ht="15.75" customHeight="1">
      <c r="A28" s="25"/>
      <c r="D28" s="418"/>
      <c r="E28" s="418"/>
      <c r="F28" s="418"/>
      <c r="G28" s="26"/>
      <c r="H28" s="26"/>
      <c r="I28" s="26"/>
    </row>
    <row r="29" spans="1:9" s="10" customFormat="1" ht="15.75" customHeight="1">
      <c r="A29" s="425" t="str">
        <f>表头信息!D8&amp;表头信息!E8</f>
        <v>产权持有单位填表人：谭勃</v>
      </c>
      <c r="B29" s="425"/>
      <c r="C29" s="425"/>
      <c r="D29" s="425"/>
      <c r="E29" s="31"/>
      <c r="F29" s="31"/>
      <c r="G29" s="453" t="str">
        <f>表头信息!D20&amp;表头信息!E23</f>
        <v>评估人员：柳青、殷涛</v>
      </c>
      <c r="H29" s="454"/>
      <c r="I29" s="454"/>
    </row>
    <row r="30" spans="1:9" s="10" customFormat="1" ht="15.75" customHeight="1">
      <c r="A30" s="30" t="str">
        <f>表头信息!D11&amp;表头信息!E11</f>
        <v>填表日期：2022年11月2日</v>
      </c>
      <c r="B30" s="28"/>
      <c r="C30" s="28"/>
      <c r="D30" s="28"/>
      <c r="E30" s="31"/>
      <c r="F30" s="31"/>
      <c r="H30" s="31"/>
      <c r="I30" s="31"/>
    </row>
    <row r="31" spans="1:9" ht="15.75" customHeight="1">
      <c r="D31" s="56"/>
      <c r="E31" s="56"/>
      <c r="F31" s="56"/>
    </row>
  </sheetData>
  <protectedRanges>
    <protectedRange sqref="A7:F26 I7:I26" name="区域1"/>
  </protectedRanges>
  <mergeCells count="15">
    <mergeCell ref="A1:I1"/>
    <mergeCell ref="A2:I2"/>
    <mergeCell ref="A27:D27"/>
    <mergeCell ref="D28:F28"/>
    <mergeCell ref="A29:D29"/>
    <mergeCell ref="G29:I29"/>
    <mergeCell ref="A5:A6"/>
    <mergeCell ref="B5:B6"/>
    <mergeCell ref="C5:C6"/>
    <mergeCell ref="D5:D6"/>
    <mergeCell ref="E5:E6"/>
    <mergeCell ref="F5:F6"/>
    <mergeCell ref="G5:G6"/>
    <mergeCell ref="H5:H6"/>
    <mergeCell ref="I5:I6"/>
  </mergeCells>
  <phoneticPr fontId="67" type="noConversion"/>
  <conditionalFormatting sqref="J5:P6">
    <cfRule type="expression" dxfId="11" priority="1" stopIfTrue="1">
      <formula>$K$8=""</formula>
    </cfRule>
  </conditionalFormatting>
  <dataValidations count="1">
    <dataValidation type="list" allowBlank="1" showInputMessage="1" showErrorMessage="1" sqref="O5:O6 K5:M6" xr:uid="{00000000-0002-0000-2200-000000000000}">
      <formula1>$L$8</formula1>
    </dataValidation>
  </dataValidations>
  <hyperlinks>
    <hyperlink ref="A1:I1" location="'3-流动资产汇总'!B18" display="=&quot;一年内到期的非流动资产评估&quot;&amp;表头信息!E35" xr:uid="{00000000-0004-0000-22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1608" r:id="rId4" name="Check Box 72">
              <controlPr defaultSize="0" autoPict="0" macro="[0]!一年到期非流动资产_复选框72_Click">
                <anchor moveWithCells="1">
                  <from>
                    <xdr:col>9</xdr:col>
                    <xdr:colOff>152400</xdr:colOff>
                    <xdr:row>0</xdr:row>
                    <xdr:rowOff>114300</xdr:rowOff>
                  </from>
                  <to>
                    <xdr:col>11</xdr:col>
                    <xdr:colOff>200025</xdr:colOff>
                    <xdr:row>2</xdr:row>
                    <xdr:rowOff>19050</xdr:rowOff>
                  </to>
                </anchor>
              </controlPr>
            </control>
          </mc:Choice>
        </mc:AlternateContent>
      </controls>
    </mc:Choice>
  </mc:AlternateConten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Q31"/>
  <sheetViews>
    <sheetView view="pageBreakPreview" zoomScale="90" zoomScaleNormal="100" workbookViewId="0">
      <pane xSplit="1" ySplit="6" topLeftCell="B7" activePane="bottomRight" state="frozen"/>
      <selection pane="topRight"/>
      <selection pane="bottomLeft"/>
      <selection pane="bottomRight" activeCell="I13" sqref="I13"/>
    </sheetView>
  </sheetViews>
  <sheetFormatPr defaultColWidth="8.625" defaultRowHeight="15.75" customHeight="1"/>
  <cols>
    <col min="1" max="1" width="5.5" style="11" customWidth="1"/>
    <col min="2" max="2" width="27.125" style="11" customWidth="1"/>
    <col min="3" max="3" width="9.75" style="11" customWidth="1"/>
    <col min="4" max="4" width="16" style="11" customWidth="1"/>
    <col min="5" max="9" width="11.875" style="11" customWidth="1"/>
    <col min="10" max="10" width="13.25" style="11" customWidth="1"/>
    <col min="11" max="32" width="9" style="11"/>
    <col min="33" max="16384" width="8.625" style="11"/>
  </cols>
  <sheetData>
    <row r="1" spans="1:17" s="7" customFormat="1" ht="30" customHeight="1">
      <c r="A1" s="415" t="str">
        <f>"其他流动资产评估"&amp;表头信息!E35</f>
        <v>其他流动资产评估明细表</v>
      </c>
      <c r="B1" s="415"/>
      <c r="C1" s="415"/>
      <c r="D1" s="415"/>
      <c r="E1" s="415"/>
      <c r="F1" s="415"/>
      <c r="G1" s="415"/>
      <c r="H1" s="437"/>
      <c r="I1" s="437"/>
      <c r="J1" s="437"/>
    </row>
    <row r="2" spans="1:17" ht="15.75" customHeight="1">
      <c r="A2" s="417" t="str">
        <f>表头信息!D5&amp;表头信息!E5</f>
        <v>评估基准日：2022年10月31日</v>
      </c>
      <c r="B2" s="417"/>
      <c r="C2" s="417"/>
      <c r="D2" s="417"/>
      <c r="E2" s="417"/>
      <c r="F2" s="417"/>
      <c r="G2" s="417"/>
      <c r="H2" s="417"/>
      <c r="I2" s="417"/>
      <c r="J2" s="417"/>
    </row>
    <row r="3" spans="1:17" ht="15.75" customHeight="1">
      <c r="A3" s="12"/>
      <c r="B3" s="12"/>
      <c r="C3" s="12"/>
      <c r="D3" s="12"/>
      <c r="E3" s="12"/>
      <c r="F3" s="12"/>
      <c r="G3" s="12"/>
      <c r="H3" s="12"/>
      <c r="I3" s="12"/>
      <c r="J3" s="43" t="s">
        <v>560</v>
      </c>
    </row>
    <row r="4" spans="1:17" ht="15.75" customHeight="1">
      <c r="A4" s="64" t="str">
        <f>表头信息!D2&amp;表头信息!E2</f>
        <v>产权持有单位：西安曲江楼观旅游农业开发有限公司</v>
      </c>
      <c r="B4" s="15"/>
      <c r="C4" s="15"/>
      <c r="D4" s="15"/>
      <c r="E4" s="15"/>
      <c r="F4" s="15"/>
      <c r="G4" s="15"/>
      <c r="H4" s="15"/>
      <c r="I4" s="15"/>
      <c r="J4" s="16" t="s">
        <v>3</v>
      </c>
    </row>
    <row r="5" spans="1:17" s="8" customFormat="1" ht="15.75" customHeight="1">
      <c r="A5" s="455" t="s">
        <v>5</v>
      </c>
      <c r="B5" s="455" t="s">
        <v>508</v>
      </c>
      <c r="C5" s="455" t="s">
        <v>389</v>
      </c>
      <c r="D5" s="455" t="s">
        <v>511</v>
      </c>
      <c r="E5" s="455" t="s">
        <v>354</v>
      </c>
      <c r="F5" s="455" t="s">
        <v>238</v>
      </c>
      <c r="G5" s="455" t="s">
        <v>239</v>
      </c>
      <c r="H5" s="455" t="s">
        <v>240</v>
      </c>
      <c r="I5" s="455" t="s">
        <v>241</v>
      </c>
      <c r="J5" s="455" t="s">
        <v>8</v>
      </c>
      <c r="K5" s="68" t="s">
        <v>297</v>
      </c>
      <c r="L5" s="68" t="s">
        <v>311</v>
      </c>
      <c r="M5" s="68" t="s">
        <v>311</v>
      </c>
      <c r="N5" s="68" t="s">
        <v>312</v>
      </c>
      <c r="O5" s="68" t="s">
        <v>400</v>
      </c>
      <c r="P5" s="68" t="s">
        <v>345</v>
      </c>
      <c r="Q5" s="68" t="s">
        <v>425</v>
      </c>
    </row>
    <row r="6" spans="1:17" s="8" customFormat="1" ht="15.75" customHeight="1">
      <c r="A6" s="456"/>
      <c r="B6" s="456"/>
      <c r="C6" s="456"/>
      <c r="D6" s="456"/>
      <c r="E6" s="456"/>
      <c r="F6" s="456"/>
      <c r="G6" s="456"/>
      <c r="H6" s="456"/>
      <c r="I6" s="456" t="s">
        <v>314</v>
      </c>
      <c r="J6" s="456"/>
      <c r="K6" s="68" t="s">
        <v>512</v>
      </c>
      <c r="L6" s="68" t="s">
        <v>318</v>
      </c>
      <c r="M6" s="68" t="s">
        <v>319</v>
      </c>
      <c r="N6" s="68" t="s">
        <v>320</v>
      </c>
      <c r="O6" s="68" t="s">
        <v>403</v>
      </c>
      <c r="P6" s="68" t="s">
        <v>348</v>
      </c>
      <c r="Q6" s="68" t="s">
        <v>347</v>
      </c>
    </row>
    <row r="7" spans="1:17" s="9" customFormat="1" ht="15.75" customHeight="1">
      <c r="A7" s="17">
        <v>1</v>
      </c>
      <c r="B7" s="18"/>
      <c r="C7" s="19"/>
      <c r="D7" s="17"/>
      <c r="E7" s="58"/>
      <c r="F7" s="20"/>
      <c r="G7" s="20"/>
      <c r="H7" s="39">
        <f>G7-F7</f>
        <v>0</v>
      </c>
      <c r="I7" s="39">
        <f>IF(F7=0,0,H7/ABS(F7))*100</f>
        <v>0</v>
      </c>
      <c r="J7" s="21"/>
    </row>
    <row r="8" spans="1:17" s="9" customFormat="1" ht="15.75" customHeight="1">
      <c r="A8" s="17">
        <v>2</v>
      </c>
      <c r="B8" s="18"/>
      <c r="C8" s="19"/>
      <c r="D8" s="18"/>
      <c r="E8" s="73"/>
      <c r="F8" s="20"/>
      <c r="G8" s="20"/>
      <c r="H8" s="39">
        <f t="shared" ref="H8:H26" si="0">G8-F8</f>
        <v>0</v>
      </c>
      <c r="I8" s="39">
        <f t="shared" ref="I8:I27" si="1">IF(F8=0,0,H8/ABS(F8))*100</f>
        <v>0</v>
      </c>
      <c r="J8" s="21"/>
    </row>
    <row r="9" spans="1:17" s="9" customFormat="1" ht="15.75" customHeight="1">
      <c r="A9" s="17">
        <v>3</v>
      </c>
      <c r="B9" s="18"/>
      <c r="C9" s="19"/>
      <c r="D9" s="18"/>
      <c r="E9" s="73"/>
      <c r="F9" s="20"/>
      <c r="G9" s="20"/>
      <c r="H9" s="39">
        <f t="shared" si="0"/>
        <v>0</v>
      </c>
      <c r="I9" s="39">
        <f t="shared" si="1"/>
        <v>0</v>
      </c>
      <c r="J9" s="21"/>
    </row>
    <row r="10" spans="1:17" s="9" customFormat="1" ht="15.75" customHeight="1">
      <c r="A10" s="17">
        <v>4</v>
      </c>
      <c r="B10" s="18"/>
      <c r="C10" s="19"/>
      <c r="D10" s="18"/>
      <c r="E10" s="73"/>
      <c r="F10" s="20"/>
      <c r="G10" s="20"/>
      <c r="H10" s="39">
        <f t="shared" si="0"/>
        <v>0</v>
      </c>
      <c r="I10" s="39">
        <f t="shared" si="1"/>
        <v>0</v>
      </c>
      <c r="J10" s="21"/>
    </row>
    <row r="11" spans="1:17" s="9" customFormat="1" ht="15.75" customHeight="1">
      <c r="A11" s="17">
        <v>5</v>
      </c>
      <c r="B11" s="18"/>
      <c r="C11" s="19"/>
      <c r="D11" s="18"/>
      <c r="E11" s="73"/>
      <c r="F11" s="20"/>
      <c r="G11" s="20"/>
      <c r="H11" s="39">
        <f t="shared" si="0"/>
        <v>0</v>
      </c>
      <c r="I11" s="39">
        <f t="shared" si="1"/>
        <v>0</v>
      </c>
      <c r="J11" s="21"/>
    </row>
    <row r="12" spans="1:17" s="9" customFormat="1" ht="15.75" customHeight="1">
      <c r="A12" s="17">
        <v>6</v>
      </c>
      <c r="B12" s="18"/>
      <c r="C12" s="19"/>
      <c r="D12" s="18"/>
      <c r="E12" s="73"/>
      <c r="F12" s="20"/>
      <c r="G12" s="20"/>
      <c r="H12" s="39">
        <f t="shared" si="0"/>
        <v>0</v>
      </c>
      <c r="I12" s="39">
        <f t="shared" si="1"/>
        <v>0</v>
      </c>
      <c r="J12" s="21"/>
    </row>
    <row r="13" spans="1:17" s="9" customFormat="1" ht="15.75" customHeight="1">
      <c r="A13" s="17">
        <v>7</v>
      </c>
      <c r="B13" s="18"/>
      <c r="C13" s="19"/>
      <c r="D13" s="18"/>
      <c r="E13" s="73"/>
      <c r="F13" s="20"/>
      <c r="G13" s="20"/>
      <c r="H13" s="39">
        <f t="shared" si="0"/>
        <v>0</v>
      </c>
      <c r="I13" s="39">
        <f t="shared" si="1"/>
        <v>0</v>
      </c>
      <c r="J13" s="21"/>
    </row>
    <row r="14" spans="1:17" s="9" customFormat="1" ht="15.75" customHeight="1">
      <c r="A14" s="17">
        <v>8</v>
      </c>
      <c r="B14" s="18"/>
      <c r="C14" s="19"/>
      <c r="D14" s="18"/>
      <c r="E14" s="73"/>
      <c r="F14" s="20"/>
      <c r="G14" s="20"/>
      <c r="H14" s="39">
        <f t="shared" si="0"/>
        <v>0</v>
      </c>
      <c r="I14" s="39">
        <f t="shared" si="1"/>
        <v>0</v>
      </c>
      <c r="J14" s="21"/>
    </row>
    <row r="15" spans="1:17" s="9" customFormat="1" ht="15.75" customHeight="1">
      <c r="A15" s="17">
        <v>9</v>
      </c>
      <c r="B15" s="18"/>
      <c r="C15" s="19"/>
      <c r="D15" s="18"/>
      <c r="E15" s="73"/>
      <c r="F15" s="20"/>
      <c r="G15" s="20"/>
      <c r="H15" s="39">
        <f t="shared" si="0"/>
        <v>0</v>
      </c>
      <c r="I15" s="39">
        <f t="shared" si="1"/>
        <v>0</v>
      </c>
      <c r="J15" s="21"/>
    </row>
    <row r="16" spans="1:17" s="9" customFormat="1" ht="15.75" customHeight="1">
      <c r="A16" s="17">
        <v>10</v>
      </c>
      <c r="B16" s="18"/>
      <c r="C16" s="19"/>
      <c r="D16" s="18"/>
      <c r="E16" s="73"/>
      <c r="F16" s="20"/>
      <c r="G16" s="20"/>
      <c r="H16" s="39">
        <f t="shared" si="0"/>
        <v>0</v>
      </c>
      <c r="I16" s="39">
        <f t="shared" si="1"/>
        <v>0</v>
      </c>
      <c r="J16" s="21"/>
    </row>
    <row r="17" spans="1:10" s="9" customFormat="1" ht="15.75" customHeight="1">
      <c r="A17" s="17">
        <v>11</v>
      </c>
      <c r="B17" s="18"/>
      <c r="C17" s="19"/>
      <c r="D17" s="18"/>
      <c r="E17" s="73"/>
      <c r="F17" s="20"/>
      <c r="G17" s="20"/>
      <c r="H17" s="39">
        <f t="shared" si="0"/>
        <v>0</v>
      </c>
      <c r="I17" s="39">
        <f t="shared" si="1"/>
        <v>0</v>
      </c>
      <c r="J17" s="21"/>
    </row>
    <row r="18" spans="1:10" s="9" customFormat="1" ht="15.75" customHeight="1">
      <c r="A18" s="17">
        <v>12</v>
      </c>
      <c r="B18" s="18"/>
      <c r="C18" s="19"/>
      <c r="D18" s="18"/>
      <c r="E18" s="73"/>
      <c r="F18" s="20"/>
      <c r="G18" s="20"/>
      <c r="H18" s="39">
        <f t="shared" si="0"/>
        <v>0</v>
      </c>
      <c r="I18" s="39">
        <f t="shared" si="1"/>
        <v>0</v>
      </c>
      <c r="J18" s="21"/>
    </row>
    <row r="19" spans="1:10" s="9" customFormat="1" ht="15.75" customHeight="1">
      <c r="A19" s="17">
        <v>13</v>
      </c>
      <c r="B19" s="18"/>
      <c r="C19" s="19"/>
      <c r="D19" s="18"/>
      <c r="E19" s="73"/>
      <c r="F19" s="20"/>
      <c r="G19" s="20"/>
      <c r="H19" s="39">
        <f t="shared" si="0"/>
        <v>0</v>
      </c>
      <c r="I19" s="39">
        <f t="shared" si="1"/>
        <v>0</v>
      </c>
      <c r="J19" s="21"/>
    </row>
    <row r="20" spans="1:10" s="9" customFormat="1" ht="15.75" customHeight="1">
      <c r="A20" s="17">
        <v>14</v>
      </c>
      <c r="B20" s="18"/>
      <c r="C20" s="19"/>
      <c r="D20" s="18"/>
      <c r="E20" s="73"/>
      <c r="F20" s="20"/>
      <c r="G20" s="20"/>
      <c r="H20" s="39">
        <f t="shared" si="0"/>
        <v>0</v>
      </c>
      <c r="I20" s="39">
        <f t="shared" si="1"/>
        <v>0</v>
      </c>
      <c r="J20" s="21"/>
    </row>
    <row r="21" spans="1:10" s="9" customFormat="1" ht="15.75" customHeight="1">
      <c r="A21" s="17">
        <v>15</v>
      </c>
      <c r="B21" s="18"/>
      <c r="C21" s="19"/>
      <c r="D21" s="18"/>
      <c r="E21" s="73"/>
      <c r="F21" s="20"/>
      <c r="G21" s="20"/>
      <c r="H21" s="39">
        <f t="shared" si="0"/>
        <v>0</v>
      </c>
      <c r="I21" s="39">
        <f t="shared" si="1"/>
        <v>0</v>
      </c>
      <c r="J21" s="21"/>
    </row>
    <row r="22" spans="1:10" s="9" customFormat="1" ht="15.75" customHeight="1">
      <c r="A22" s="17">
        <v>16</v>
      </c>
      <c r="B22" s="18"/>
      <c r="C22" s="19"/>
      <c r="D22" s="18"/>
      <c r="E22" s="73"/>
      <c r="F22" s="20"/>
      <c r="G22" s="20"/>
      <c r="H22" s="39">
        <f t="shared" si="0"/>
        <v>0</v>
      </c>
      <c r="I22" s="39">
        <f t="shared" si="1"/>
        <v>0</v>
      </c>
      <c r="J22" s="21"/>
    </row>
    <row r="23" spans="1:10" s="9" customFormat="1" ht="15.75" customHeight="1">
      <c r="A23" s="17">
        <v>17</v>
      </c>
      <c r="B23" s="18"/>
      <c r="C23" s="19"/>
      <c r="D23" s="18"/>
      <c r="E23" s="73"/>
      <c r="F23" s="20"/>
      <c r="G23" s="20"/>
      <c r="H23" s="39">
        <f t="shared" si="0"/>
        <v>0</v>
      </c>
      <c r="I23" s="39">
        <f t="shared" si="1"/>
        <v>0</v>
      </c>
      <c r="J23" s="21"/>
    </row>
    <row r="24" spans="1:10" s="9" customFormat="1" ht="15.75" customHeight="1">
      <c r="A24" s="17">
        <v>18</v>
      </c>
      <c r="B24" s="18"/>
      <c r="C24" s="19"/>
      <c r="D24" s="18"/>
      <c r="E24" s="73"/>
      <c r="F24" s="20"/>
      <c r="G24" s="20"/>
      <c r="H24" s="39">
        <f t="shared" si="0"/>
        <v>0</v>
      </c>
      <c r="I24" s="39">
        <f t="shared" si="1"/>
        <v>0</v>
      </c>
      <c r="J24" s="21"/>
    </row>
    <row r="25" spans="1:10" s="9" customFormat="1" ht="15.75" customHeight="1">
      <c r="A25" s="17">
        <v>19</v>
      </c>
      <c r="B25" s="18"/>
      <c r="C25" s="19"/>
      <c r="D25" s="18"/>
      <c r="E25" s="73"/>
      <c r="F25" s="20"/>
      <c r="G25" s="20"/>
      <c r="H25" s="39">
        <f t="shared" si="0"/>
        <v>0</v>
      </c>
      <c r="I25" s="39">
        <f t="shared" si="1"/>
        <v>0</v>
      </c>
      <c r="J25" s="21"/>
    </row>
    <row r="26" spans="1:10" s="9" customFormat="1" ht="15.75" customHeight="1">
      <c r="A26" s="17">
        <v>20</v>
      </c>
      <c r="B26" s="18"/>
      <c r="C26" s="19"/>
      <c r="D26" s="18"/>
      <c r="E26" s="73"/>
      <c r="F26" s="20"/>
      <c r="G26" s="20"/>
      <c r="H26" s="39">
        <f t="shared" si="0"/>
        <v>0</v>
      </c>
      <c r="I26" s="39">
        <f t="shared" si="1"/>
        <v>0</v>
      </c>
      <c r="J26" s="21"/>
    </row>
    <row r="27" spans="1:10" s="9" customFormat="1" ht="15.75" customHeight="1">
      <c r="A27" s="433" t="s">
        <v>384</v>
      </c>
      <c r="B27" s="452"/>
      <c r="C27" s="452"/>
      <c r="D27" s="434"/>
      <c r="E27" s="155">
        <f>SUM(E7:E26)</f>
        <v>0</v>
      </c>
      <c r="F27" s="74">
        <f>SUM(F7:F26)</f>
        <v>0</v>
      </c>
      <c r="G27" s="74">
        <f>SUM(G7:G26)</f>
        <v>0</v>
      </c>
      <c r="H27" s="74">
        <f>IF(SUM(H7:H26)-(G27-F27)&lt;0.001,SUM(H7:H26),"false")</f>
        <v>0</v>
      </c>
      <c r="I27" s="39">
        <f t="shared" si="1"/>
        <v>0</v>
      </c>
      <c r="J27" s="24"/>
    </row>
    <row r="28" spans="1:10" s="10" customFormat="1" ht="15.75" customHeight="1">
      <c r="A28" s="25"/>
      <c r="D28" s="418"/>
      <c r="E28" s="418"/>
      <c r="F28" s="418"/>
      <c r="G28" s="26"/>
      <c r="H28" s="26"/>
      <c r="I28" s="26"/>
      <c r="J28" s="26"/>
    </row>
    <row r="29" spans="1:10" s="10" customFormat="1" ht="15.75" customHeight="1">
      <c r="A29" s="425" t="str">
        <f>表头信息!D8&amp;表头信息!E8</f>
        <v>产权持有单位填表人：谭勃</v>
      </c>
      <c r="B29" s="425"/>
      <c r="C29" s="425"/>
      <c r="D29" s="425"/>
      <c r="E29" s="31"/>
      <c r="F29" s="31"/>
      <c r="H29" s="453" t="str">
        <f>表头信息!D20&amp;表头信息!E23</f>
        <v>评估人员：柳青、殷涛</v>
      </c>
      <c r="I29" s="454"/>
      <c r="J29" s="454"/>
    </row>
    <row r="30" spans="1:10" s="10" customFormat="1" ht="15.75" customHeight="1">
      <c r="A30" s="30" t="str">
        <f>表头信息!D11&amp;表头信息!E11</f>
        <v>填表日期：2022年11月2日</v>
      </c>
      <c r="B30" s="28"/>
      <c r="C30" s="28"/>
      <c r="D30" s="28"/>
      <c r="E30" s="31"/>
      <c r="F30" s="31"/>
      <c r="H30" s="31"/>
      <c r="I30" s="31"/>
      <c r="J30" s="31"/>
    </row>
    <row r="31" spans="1:10" ht="15.75" customHeight="1">
      <c r="D31" s="56"/>
      <c r="E31" s="56"/>
      <c r="F31" s="56"/>
    </row>
  </sheetData>
  <protectedRanges>
    <protectedRange sqref="A7:G26 J7:J26" name="区域1"/>
  </protectedRanges>
  <mergeCells count="16">
    <mergeCell ref="A1:J1"/>
    <mergeCell ref="A2:J2"/>
    <mergeCell ref="A27:D27"/>
    <mergeCell ref="D28:F28"/>
    <mergeCell ref="A29:D29"/>
    <mergeCell ref="H29:J29"/>
    <mergeCell ref="A5:A6"/>
    <mergeCell ref="B5:B6"/>
    <mergeCell ref="C5:C6"/>
    <mergeCell ref="D5:D6"/>
    <mergeCell ref="E5:E6"/>
    <mergeCell ref="F5:F6"/>
    <mergeCell ref="G5:G6"/>
    <mergeCell ref="H5:H6"/>
    <mergeCell ref="I5:I6"/>
    <mergeCell ref="J5:J6"/>
  </mergeCells>
  <phoneticPr fontId="67" type="noConversion"/>
  <conditionalFormatting sqref="K5:Q6">
    <cfRule type="expression" dxfId="10" priority="1" stopIfTrue="1">
      <formula>$L$8=""</formula>
    </cfRule>
  </conditionalFormatting>
  <dataValidations count="1">
    <dataValidation type="list" allowBlank="1" showInputMessage="1" showErrorMessage="1" sqref="P5:P6 L5:N6" xr:uid="{00000000-0002-0000-2300-000000000000}">
      <formula1>$M$8</formula1>
    </dataValidation>
  </dataValidations>
  <hyperlinks>
    <hyperlink ref="A1:J1" location="'3-流动资产汇总'!B19" display="=&quot;其他流动资产评估&quot;&amp;表头信息!E35" xr:uid="{00000000-0004-0000-23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2632" r:id="rId4" name="Check Box 72">
              <controlPr defaultSize="0" autoPict="0" macro="[0]!其他流动资产_复选框72_Click">
                <anchor moveWithCells="1">
                  <from>
                    <xdr:col>10</xdr:col>
                    <xdr:colOff>38100</xdr:colOff>
                    <xdr:row>0</xdr:row>
                    <xdr:rowOff>57150</xdr:rowOff>
                  </from>
                  <to>
                    <xdr:col>11</xdr:col>
                    <xdr:colOff>647700</xdr:colOff>
                    <xdr:row>1</xdr:row>
                    <xdr:rowOff>123825</xdr:rowOff>
                  </to>
                </anchor>
              </controlPr>
            </control>
          </mc:Choice>
        </mc:AlternateContent>
      </controls>
    </mc:Choice>
  </mc:AlternateContent>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FF0000"/>
  </sheetPr>
  <dimension ref="A1:G28"/>
  <sheetViews>
    <sheetView view="pageBreakPreview" zoomScale="85" zoomScaleNormal="100"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561</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562</v>
      </c>
    </row>
    <row r="4" spans="1:7" ht="15.75" customHeight="1">
      <c r="A4" s="64" t="str">
        <f>表头信息!D2&amp;表头信息!E2</f>
        <v>产权持有单位：西安曲江楼观旅游农业开发有限公司</v>
      </c>
      <c r="B4" s="15"/>
      <c r="C4" s="15"/>
      <c r="D4" s="15"/>
      <c r="E4" s="15"/>
      <c r="F4" s="44" t="s">
        <v>3</v>
      </c>
    </row>
    <row r="5" spans="1:7" s="8" customFormat="1" ht="15.75" customHeight="1">
      <c r="A5" s="499" t="s">
        <v>267</v>
      </c>
      <c r="B5" s="499" t="s">
        <v>237</v>
      </c>
      <c r="C5" s="499" t="s">
        <v>238</v>
      </c>
      <c r="D5" s="499" t="s">
        <v>239</v>
      </c>
      <c r="E5" s="499" t="s">
        <v>240</v>
      </c>
      <c r="F5" s="499" t="s">
        <v>241</v>
      </c>
    </row>
    <row r="6" spans="1:7" s="8" customFormat="1" ht="15.75" customHeight="1">
      <c r="A6" s="500"/>
      <c r="B6" s="500"/>
      <c r="C6" s="500"/>
      <c r="D6" s="500"/>
      <c r="E6" s="500"/>
      <c r="F6" s="500"/>
    </row>
    <row r="7" spans="1:7" s="9" customFormat="1" ht="15.75" customHeight="1">
      <c r="A7" s="45" t="s">
        <v>563</v>
      </c>
      <c r="B7" s="153" t="s">
        <v>564</v>
      </c>
      <c r="C7" s="40">
        <f>'4-1债权投资'!H27</f>
        <v>0</v>
      </c>
      <c r="D7" s="40">
        <f>'4-1债权投资'!I27</f>
        <v>0</v>
      </c>
      <c r="E7" s="39">
        <f t="shared" ref="E7:E15" si="0">D7-C7</f>
        <v>0</v>
      </c>
      <c r="F7" s="39">
        <f t="shared" ref="F7:F18" si="1">IF(C7=0,0,E7/ABS(C7))*100</f>
        <v>0</v>
      </c>
    </row>
    <row r="8" spans="1:7" s="9" customFormat="1" ht="15.75" customHeight="1">
      <c r="A8" s="45" t="s">
        <v>565</v>
      </c>
      <c r="B8" s="153" t="s">
        <v>566</v>
      </c>
      <c r="C8" s="40">
        <f>'4-2其他债权投资'!H27</f>
        <v>0</v>
      </c>
      <c r="D8" s="40">
        <f>'4-2其他债权投资'!I27</f>
        <v>0</v>
      </c>
      <c r="E8" s="39">
        <f t="shared" si="0"/>
        <v>0</v>
      </c>
      <c r="F8" s="39">
        <f t="shared" si="1"/>
        <v>0</v>
      </c>
    </row>
    <row r="9" spans="1:7" s="9" customFormat="1" ht="15.75" customHeight="1">
      <c r="A9" s="45" t="s">
        <v>567</v>
      </c>
      <c r="B9" s="153" t="s">
        <v>205</v>
      </c>
      <c r="C9" s="40">
        <f>'4-3长期应收款'!E27</f>
        <v>0</v>
      </c>
      <c r="D9" s="40">
        <f>'4-3长期应收款'!F27</f>
        <v>0</v>
      </c>
      <c r="E9" s="39">
        <f t="shared" si="0"/>
        <v>0</v>
      </c>
      <c r="F9" s="39">
        <f t="shared" si="1"/>
        <v>0</v>
      </c>
    </row>
    <row r="10" spans="1:7" s="9" customFormat="1" ht="15.75" customHeight="1">
      <c r="A10" s="45" t="s">
        <v>568</v>
      </c>
      <c r="B10" s="153" t="s">
        <v>207</v>
      </c>
      <c r="C10" s="40">
        <f>'4-4长期股权投资'!G27</f>
        <v>0</v>
      </c>
      <c r="D10" s="40">
        <f>'4-4长期股权投资'!H27</f>
        <v>0</v>
      </c>
      <c r="E10" s="39">
        <f t="shared" si="0"/>
        <v>0</v>
      </c>
      <c r="F10" s="39">
        <f t="shared" si="1"/>
        <v>0</v>
      </c>
    </row>
    <row r="11" spans="1:7" s="9" customFormat="1" ht="15.75" customHeight="1">
      <c r="A11" s="45" t="s">
        <v>569</v>
      </c>
      <c r="B11" s="153" t="s">
        <v>252</v>
      </c>
      <c r="C11" s="40">
        <f>'4-5其他权益工具投资'!I27</f>
        <v>0</v>
      </c>
      <c r="D11" s="40">
        <f>'4-5其他权益工具投资'!J27</f>
        <v>0</v>
      </c>
      <c r="E11" s="39">
        <f t="shared" si="0"/>
        <v>0</v>
      </c>
      <c r="F11" s="39">
        <f t="shared" si="1"/>
        <v>0</v>
      </c>
    </row>
    <row r="12" spans="1:7" s="9" customFormat="1" ht="15.75" customHeight="1">
      <c r="A12" s="45" t="s">
        <v>570</v>
      </c>
      <c r="B12" s="153" t="s">
        <v>253</v>
      </c>
      <c r="C12" s="40">
        <f>'4-6其他非流动金融资产汇总'!C27</f>
        <v>0</v>
      </c>
      <c r="D12" s="40">
        <f>'4-6其他非流动金融资产汇总'!D27</f>
        <v>0</v>
      </c>
      <c r="E12" s="39">
        <f t="shared" si="0"/>
        <v>0</v>
      </c>
      <c r="F12" s="39">
        <f t="shared" si="1"/>
        <v>0</v>
      </c>
    </row>
    <row r="13" spans="1:7" s="9" customFormat="1" ht="15.75" customHeight="1">
      <c r="A13" s="45" t="s">
        <v>571</v>
      </c>
      <c r="B13" s="153" t="s">
        <v>209</v>
      </c>
      <c r="C13" s="39">
        <f>'4-7投资性房地产汇总'!C27</f>
        <v>0</v>
      </c>
      <c r="D13" s="39">
        <f>'4-7投资性房地产汇总'!D27</f>
        <v>0</v>
      </c>
      <c r="E13" s="39">
        <f t="shared" si="0"/>
        <v>0</v>
      </c>
      <c r="F13" s="39">
        <f t="shared" si="1"/>
        <v>0</v>
      </c>
    </row>
    <row r="14" spans="1:7" s="9" customFormat="1" ht="15.75" customHeight="1">
      <c r="A14" s="45" t="s">
        <v>572</v>
      </c>
      <c r="B14" s="153" t="s">
        <v>211</v>
      </c>
      <c r="C14" s="40" t="e">
        <f>'4-8固定资产汇总'!D27</f>
        <v>#REF!</v>
      </c>
      <c r="D14" s="40" t="e">
        <f>'4-8固定资产汇总'!F27</f>
        <v>#REF!</v>
      </c>
      <c r="E14" s="39" t="e">
        <f t="shared" si="0"/>
        <v>#REF!</v>
      </c>
      <c r="F14" s="39" t="e">
        <f t="shared" si="1"/>
        <v>#REF!</v>
      </c>
    </row>
    <row r="15" spans="1:7" s="9" customFormat="1" ht="15.75" customHeight="1">
      <c r="A15" s="45" t="s">
        <v>573</v>
      </c>
      <c r="B15" s="153" t="s">
        <v>213</v>
      </c>
      <c r="C15" s="40">
        <f>'4-9在建工程汇总'!C27</f>
        <v>0</v>
      </c>
      <c r="D15" s="40">
        <f>'4-9在建工程汇总'!D27</f>
        <v>0</v>
      </c>
      <c r="E15" s="39">
        <f t="shared" si="0"/>
        <v>0</v>
      </c>
      <c r="F15" s="39">
        <f t="shared" si="1"/>
        <v>0</v>
      </c>
    </row>
    <row r="16" spans="1:7" s="9" customFormat="1" ht="15.75" customHeight="1">
      <c r="A16" s="45" t="s">
        <v>574</v>
      </c>
      <c r="B16" s="153" t="s">
        <v>219</v>
      </c>
      <c r="C16" s="40">
        <f>'4-10生产性生物资产'!H27</f>
        <v>0</v>
      </c>
      <c r="D16" s="40">
        <f>'4-10生产性生物资产'!K27</f>
        <v>0</v>
      </c>
      <c r="E16" s="39">
        <f t="shared" ref="E16:E24" si="2">D16-C16</f>
        <v>0</v>
      </c>
      <c r="F16" s="39">
        <f t="shared" si="1"/>
        <v>0</v>
      </c>
    </row>
    <row r="17" spans="1:6" s="9" customFormat="1" ht="15.75" customHeight="1">
      <c r="A17" s="45" t="s">
        <v>575</v>
      </c>
      <c r="B17" s="153" t="s">
        <v>221</v>
      </c>
      <c r="C17" s="40">
        <f>'4-11油气资产'!I27</f>
        <v>0</v>
      </c>
      <c r="D17" s="40">
        <f>'4-11油气资产'!L27</f>
        <v>0</v>
      </c>
      <c r="E17" s="39">
        <f t="shared" si="2"/>
        <v>0</v>
      </c>
      <c r="F17" s="39">
        <f t="shared" si="1"/>
        <v>0</v>
      </c>
    </row>
    <row r="18" spans="1:6" s="9" customFormat="1" ht="15.75" customHeight="1">
      <c r="A18" s="45" t="s">
        <v>576</v>
      </c>
      <c r="B18" s="154" t="s">
        <v>254</v>
      </c>
      <c r="C18" s="40">
        <f>'4-12使用权资产'!K27</f>
        <v>0</v>
      </c>
      <c r="D18" s="40">
        <f>'4-12使用权资产'!N27</f>
        <v>0</v>
      </c>
      <c r="E18" s="39">
        <f t="shared" si="2"/>
        <v>0</v>
      </c>
      <c r="F18" s="39">
        <f t="shared" si="1"/>
        <v>0</v>
      </c>
    </row>
    <row r="19" spans="1:6" s="9" customFormat="1" ht="15.75" customHeight="1">
      <c r="A19" s="45" t="s">
        <v>577</v>
      </c>
      <c r="B19" s="154" t="s">
        <v>222</v>
      </c>
      <c r="C19" s="40">
        <f>'4-13无形资产汇总'!C27</f>
        <v>0</v>
      </c>
      <c r="D19" s="40">
        <f>'4-13无形资产汇总'!D27</f>
        <v>0</v>
      </c>
      <c r="E19" s="39">
        <f t="shared" si="2"/>
        <v>0</v>
      </c>
      <c r="F19" s="39">
        <f t="shared" ref="F19:F25" si="3">IF(C19=0,0,E19/ABS(C19))*100</f>
        <v>0</v>
      </c>
    </row>
    <row r="20" spans="1:6" s="9" customFormat="1" ht="15.75" customHeight="1">
      <c r="A20" s="45" t="s">
        <v>578</v>
      </c>
      <c r="B20" s="154" t="s">
        <v>224</v>
      </c>
      <c r="C20" s="40">
        <f>'4-14开发支出'!D27</f>
        <v>0</v>
      </c>
      <c r="D20" s="40">
        <f>'4-14开发支出'!E27</f>
        <v>0</v>
      </c>
      <c r="E20" s="39">
        <f t="shared" si="2"/>
        <v>0</v>
      </c>
      <c r="F20" s="39">
        <f t="shared" si="3"/>
        <v>0</v>
      </c>
    </row>
    <row r="21" spans="1:6" s="9" customFormat="1" ht="15.75" customHeight="1">
      <c r="A21" s="45" t="s">
        <v>579</v>
      </c>
      <c r="B21" s="154" t="s">
        <v>226</v>
      </c>
      <c r="C21" s="40">
        <f>'4-15商誉'!D27</f>
        <v>0</v>
      </c>
      <c r="D21" s="40">
        <f>'4-15商誉'!E27</f>
        <v>0</v>
      </c>
      <c r="E21" s="39">
        <f t="shared" si="2"/>
        <v>0</v>
      </c>
      <c r="F21" s="39">
        <f t="shared" si="3"/>
        <v>0</v>
      </c>
    </row>
    <row r="22" spans="1:6" s="9" customFormat="1" ht="15.75" customHeight="1">
      <c r="A22" s="45" t="s">
        <v>580</v>
      </c>
      <c r="B22" s="154" t="s">
        <v>228</v>
      </c>
      <c r="C22" s="40">
        <f>'4-16长期待摊费用'!G27</f>
        <v>0</v>
      </c>
      <c r="D22" s="40">
        <f>'4-16长期待摊费用'!H27</f>
        <v>0</v>
      </c>
      <c r="E22" s="39">
        <f t="shared" si="2"/>
        <v>0</v>
      </c>
      <c r="F22" s="39">
        <f t="shared" si="3"/>
        <v>0</v>
      </c>
    </row>
    <row r="23" spans="1:6" s="9" customFormat="1" ht="15.75" customHeight="1">
      <c r="A23" s="45" t="s">
        <v>581</v>
      </c>
      <c r="B23" s="154" t="s">
        <v>230</v>
      </c>
      <c r="C23" s="40">
        <f>'4-17递延所得税资产'!E27</f>
        <v>0</v>
      </c>
      <c r="D23" s="40">
        <f>'4-17递延所得税资产'!F27</f>
        <v>0</v>
      </c>
      <c r="E23" s="39">
        <f t="shared" si="2"/>
        <v>0</v>
      </c>
      <c r="F23" s="39">
        <f t="shared" si="3"/>
        <v>0</v>
      </c>
    </row>
    <row r="24" spans="1:6" s="9" customFormat="1" ht="15.75" customHeight="1">
      <c r="A24" s="45" t="s">
        <v>582</v>
      </c>
      <c r="B24" s="154" t="s">
        <v>232</v>
      </c>
      <c r="C24" s="40">
        <f>'4-18其他非流动资产（临时设施）'!J27</f>
        <v>0</v>
      </c>
      <c r="D24" s="40">
        <f>'4-18其他非流动资产（临时设施）'!K27</f>
        <v>0</v>
      </c>
      <c r="E24" s="39">
        <f t="shared" si="2"/>
        <v>0</v>
      </c>
      <c r="F24" s="39">
        <f t="shared" si="3"/>
        <v>0</v>
      </c>
    </row>
    <row r="25" spans="1:6" s="9" customFormat="1" ht="15.75" customHeight="1">
      <c r="A25" s="433" t="s">
        <v>384</v>
      </c>
      <c r="B25" s="434"/>
      <c r="C25" s="23" t="e">
        <f>SUM(C7:C24)</f>
        <v>#REF!</v>
      </c>
      <c r="D25" s="23" t="e">
        <f>SUM(D7:D24)</f>
        <v>#REF!</v>
      </c>
      <c r="E25" s="23" t="e">
        <f>IF(SUM(E7:E24)-(D25-C25)&lt;0.001,SUM(E7:E24),"false")</f>
        <v>#REF!</v>
      </c>
      <c r="F25" s="39" t="e">
        <f t="shared" si="3"/>
        <v>#REF!</v>
      </c>
    </row>
    <row r="26" spans="1:6" s="10" customFormat="1" ht="15.75" customHeight="1">
      <c r="A26" s="25"/>
      <c r="D26" s="418"/>
      <c r="E26" s="418"/>
      <c r="F26" s="418"/>
    </row>
    <row r="27" spans="1:6" s="28" customFormat="1" ht="15.75" customHeight="1">
      <c r="A27" s="425" t="str">
        <f>表头信息!D8&amp;表头信息!E8</f>
        <v>产权持有单位填表人：谭勃</v>
      </c>
      <c r="B27" s="425"/>
      <c r="C27" s="425"/>
      <c r="D27" s="453" t="str">
        <f>IF(表头信息!F23=表头信息!H23,表头信息!D20&amp;表头信息!E23&amp;表头信息!F22&amp;表头信息!F23&amp;表头信息!G22&amp;表头信息!G23,表头信息!D20&amp;表头信息!E23&amp;表头信息!F22&amp;表头信息!F23&amp;表头信息!G22&amp;表头信息!G23&amp;表头信息!H22&amp;表头信息!H23)</f>
        <v>评估人员：柳青、殷涛、柳青、殷涛</v>
      </c>
      <c r="E27" s="453"/>
      <c r="F27" s="453"/>
    </row>
    <row r="28" spans="1:6" s="28" customFormat="1" ht="15.75" customHeight="1">
      <c r="A28" s="30" t="str">
        <f>表头信息!D11&amp;表头信息!E11</f>
        <v>填表日期：2022年11月2日</v>
      </c>
    </row>
  </sheetData>
  <mergeCells count="12">
    <mergeCell ref="A1:F1"/>
    <mergeCell ref="A2:F2"/>
    <mergeCell ref="A25:B25"/>
    <mergeCell ref="D26:F26"/>
    <mergeCell ref="A27:C27"/>
    <mergeCell ref="D27:F27"/>
    <mergeCell ref="A5:A6"/>
    <mergeCell ref="B5:B6"/>
    <mergeCell ref="C5:C6"/>
    <mergeCell ref="D5:D6"/>
    <mergeCell ref="E5:E6"/>
    <mergeCell ref="F5:F6"/>
  </mergeCells>
  <phoneticPr fontId="67" type="noConversion"/>
  <hyperlinks>
    <hyperlink ref="A1:F1" location="'2-分类汇总'!B21" display="非流动资产评估汇总表" xr:uid="{00000000-0004-0000-2400-000000000000}"/>
    <hyperlink ref="B7" location="'4-1债权投资'!A1" display="债权投资" xr:uid="{00000000-0004-0000-2400-000001000000}"/>
    <hyperlink ref="B9" location="'4-3长期应收款'!A1" display="长期应收款" xr:uid="{00000000-0004-0000-2400-000002000000}"/>
    <hyperlink ref="B10" location="'4-4长期股权投资'!A1" display="长期股权投资" xr:uid="{00000000-0004-0000-2400-000003000000}"/>
    <hyperlink ref="B13" location="'4-7投资性房地产汇总'!A1" display="投资性房地产" xr:uid="{00000000-0004-0000-2400-000004000000}"/>
    <hyperlink ref="B14" location="'4-8固定资产汇总'!A1" display="固定资产" xr:uid="{00000000-0004-0000-2400-000005000000}"/>
    <hyperlink ref="B15" location="'4-9在建工程汇总'!A1" display="在建工程" xr:uid="{00000000-0004-0000-2400-000006000000}"/>
    <hyperlink ref="B16" location="'4-10生产性生物资产'!A1" display="生产性生物资产" xr:uid="{00000000-0004-0000-2400-000007000000}"/>
    <hyperlink ref="B17" location="'4-11油气资产'!A1" display="油气资产" xr:uid="{00000000-0004-0000-2400-000008000000}"/>
    <hyperlink ref="B19" location="'4-13无形资产汇总'!A1" display="无形资产" xr:uid="{00000000-0004-0000-2400-000009000000}"/>
    <hyperlink ref="B20" location="'4-14开发支出'!A1" display="开发支出" xr:uid="{00000000-0004-0000-2400-00000A000000}"/>
    <hyperlink ref="B21" location="'4-15商誉'!A1" display="商誉" xr:uid="{00000000-0004-0000-2400-00000B000000}"/>
    <hyperlink ref="B22" location="'4-16长期待摊费用'!A1" display="长期待摊费用" xr:uid="{00000000-0004-0000-2400-00000C000000}"/>
    <hyperlink ref="B23" location="'4-17递延所得税资产'!A1" display="递延所得税资产" xr:uid="{00000000-0004-0000-2400-00000D000000}"/>
    <hyperlink ref="B24" location="'4-18其他非流动资产（临时设施）'!A1" display="其他非流动资产" xr:uid="{00000000-0004-0000-2400-00000E000000}"/>
    <hyperlink ref="B8" location="'4-2其他债权投资'!A1" display="其他债权投资" xr:uid="{00000000-0004-0000-2400-00000F000000}"/>
    <hyperlink ref="B11" location="'4-5其他权益工具投资'!A1" display="其他权益工具投资" xr:uid="{00000000-0004-0000-2400-000010000000}"/>
    <hyperlink ref="B18" location="'4-12使用权资产'!A1" display="使用权资产" xr:uid="{00000000-0004-0000-2400-000011000000}"/>
    <hyperlink ref="B12" location="'4-6其他非流动金融资产汇总'!A1" display="其他非流动金融资产" xr:uid="{00000000-0004-0000-2400-000012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R30"/>
  <sheetViews>
    <sheetView view="pageBreakPreview" zoomScale="90" zoomScaleNormal="100" workbookViewId="0">
      <pane xSplit="1" ySplit="6" topLeftCell="B7" activePane="bottomRight" state="frozen"/>
      <selection pane="topRight"/>
      <selection pane="bottomLeft"/>
      <selection pane="bottomRight" activeCell="C21" sqref="C21"/>
    </sheetView>
  </sheetViews>
  <sheetFormatPr defaultColWidth="8.625" defaultRowHeight="15.75" customHeight="1"/>
  <cols>
    <col min="1" max="1" width="4.375" style="11" customWidth="1"/>
    <col min="2" max="2" width="18.875" style="11" customWidth="1"/>
    <col min="3" max="6" width="9.25" style="11" customWidth="1"/>
    <col min="7" max="11" width="11" style="11" customWidth="1"/>
    <col min="12" max="12" width="15.625" style="11" customWidth="1"/>
    <col min="13" max="32" width="9" style="11"/>
    <col min="33" max="16384" width="8.625" style="11"/>
  </cols>
  <sheetData>
    <row r="1" spans="1:18" s="7" customFormat="1" ht="30" customHeight="1">
      <c r="A1" s="415" t="str">
        <f>"债权投资评估"&amp;表头信息!E35</f>
        <v>债权投资评估明细表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57"/>
      <c r="J2" s="457"/>
      <c r="K2" s="457"/>
      <c r="L2" s="457"/>
      <c r="M2" s="66"/>
    </row>
    <row r="3" spans="1:18" ht="15.75" customHeight="1">
      <c r="A3" s="12"/>
      <c r="B3" s="12"/>
      <c r="C3" s="12"/>
      <c r="D3" s="12"/>
      <c r="E3" s="12"/>
      <c r="F3" s="12"/>
      <c r="G3" s="12"/>
      <c r="H3" s="12"/>
      <c r="I3" s="13"/>
      <c r="J3" s="13"/>
      <c r="K3" s="448" t="s">
        <v>583</v>
      </c>
      <c r="L3" s="449"/>
      <c r="M3" s="66"/>
    </row>
    <row r="4" spans="1:18" ht="15.75" customHeight="1">
      <c r="A4" s="64" t="str">
        <f>表头信息!D2&amp;表头信息!E2</f>
        <v>产权持有单位：西安曲江楼观旅游农业开发有限公司</v>
      </c>
      <c r="B4" s="15"/>
      <c r="C4" s="15"/>
      <c r="D4" s="15"/>
      <c r="E4" s="15"/>
      <c r="F4" s="15"/>
      <c r="G4" s="15"/>
      <c r="H4" s="15"/>
      <c r="I4" s="15"/>
      <c r="J4" s="461" t="s">
        <v>3</v>
      </c>
      <c r="K4" s="462"/>
      <c r="L4" s="462"/>
    </row>
    <row r="5" spans="1:18" s="8" customFormat="1" ht="15.75" customHeight="1">
      <c r="A5" s="455" t="s">
        <v>5</v>
      </c>
      <c r="B5" s="455" t="s">
        <v>337</v>
      </c>
      <c r="C5" s="455" t="s">
        <v>584</v>
      </c>
      <c r="D5" s="455" t="s">
        <v>340</v>
      </c>
      <c r="E5" s="455" t="s">
        <v>585</v>
      </c>
      <c r="F5" s="455" t="s">
        <v>586</v>
      </c>
      <c r="G5" s="455" t="s">
        <v>587</v>
      </c>
      <c r="H5" s="455" t="s">
        <v>238</v>
      </c>
      <c r="I5" s="455" t="s">
        <v>239</v>
      </c>
      <c r="J5" s="455" t="s">
        <v>240</v>
      </c>
      <c r="K5" s="455" t="s">
        <v>241</v>
      </c>
      <c r="L5" s="455" t="s">
        <v>8</v>
      </c>
      <c r="M5" s="68" t="s">
        <v>297</v>
      </c>
      <c r="N5" s="68" t="s">
        <v>552</v>
      </c>
      <c r="O5" s="68" t="s">
        <v>553</v>
      </c>
      <c r="P5" s="68" t="s">
        <v>345</v>
      </c>
      <c r="Q5" s="68" t="s">
        <v>303</v>
      </c>
      <c r="R5" s="68" t="s">
        <v>554</v>
      </c>
    </row>
    <row r="6" spans="1:18" s="8" customFormat="1" ht="15.75" customHeight="1">
      <c r="A6" s="456"/>
      <c r="B6" s="456"/>
      <c r="C6" s="456"/>
      <c r="D6" s="456"/>
      <c r="E6" s="456"/>
      <c r="F6" s="456"/>
      <c r="G6" s="456"/>
      <c r="H6" s="456"/>
      <c r="I6" s="456"/>
      <c r="J6" s="456"/>
      <c r="K6" s="456" t="s">
        <v>314</v>
      </c>
      <c r="L6" s="456"/>
      <c r="M6" s="68"/>
      <c r="N6" s="68" t="s">
        <v>347</v>
      </c>
      <c r="O6" s="68" t="s">
        <v>555</v>
      </c>
      <c r="P6" s="68" t="s">
        <v>348</v>
      </c>
      <c r="Q6" s="68" t="s">
        <v>488</v>
      </c>
      <c r="R6" s="68" t="s">
        <v>518</v>
      </c>
    </row>
    <row r="7" spans="1:18" s="9" customFormat="1" ht="15.75" customHeight="1">
      <c r="A7" s="17">
        <v>1</v>
      </c>
      <c r="B7" s="18"/>
      <c r="C7" s="17"/>
      <c r="D7" s="19"/>
      <c r="E7" s="19"/>
      <c r="F7" s="58"/>
      <c r="G7" s="20"/>
      <c r="H7" s="20"/>
      <c r="I7" s="20"/>
      <c r="J7" s="39">
        <f t="shared" ref="J7:J24" si="0">I7-H7</f>
        <v>0</v>
      </c>
      <c r="K7" s="39">
        <f t="shared" ref="K7:K27" si="1">IF(H7=0,0,J7/ABS(H7))*100</f>
        <v>0</v>
      </c>
      <c r="L7" s="21"/>
    </row>
    <row r="8" spans="1:18" s="9" customFormat="1" ht="15.75" customHeight="1">
      <c r="A8" s="17">
        <v>2</v>
      </c>
      <c r="B8" s="18"/>
      <c r="C8" s="17"/>
      <c r="D8" s="19"/>
      <c r="E8" s="19"/>
      <c r="F8" s="58"/>
      <c r="G8" s="20"/>
      <c r="H8" s="20"/>
      <c r="I8" s="20"/>
      <c r="J8" s="39">
        <f t="shared" si="0"/>
        <v>0</v>
      </c>
      <c r="K8" s="39">
        <f t="shared" si="1"/>
        <v>0</v>
      </c>
      <c r="L8" s="21"/>
    </row>
    <row r="9" spans="1:18" s="9" customFormat="1" ht="15.75" customHeight="1">
      <c r="A9" s="17">
        <v>3</v>
      </c>
      <c r="B9" s="18"/>
      <c r="C9" s="17"/>
      <c r="D9" s="19"/>
      <c r="E9" s="19"/>
      <c r="F9" s="58"/>
      <c r="G9" s="20"/>
      <c r="H9" s="20"/>
      <c r="I9" s="20"/>
      <c r="J9" s="39">
        <f t="shared" si="0"/>
        <v>0</v>
      </c>
      <c r="K9" s="39">
        <f t="shared" si="1"/>
        <v>0</v>
      </c>
      <c r="L9" s="21"/>
    </row>
    <row r="10" spans="1:18" s="9" customFormat="1" ht="15.75" customHeight="1">
      <c r="A10" s="17">
        <v>4</v>
      </c>
      <c r="B10" s="18"/>
      <c r="C10" s="17"/>
      <c r="D10" s="19"/>
      <c r="E10" s="19"/>
      <c r="F10" s="58"/>
      <c r="G10" s="20"/>
      <c r="H10" s="20"/>
      <c r="I10" s="20"/>
      <c r="J10" s="39">
        <f t="shared" si="0"/>
        <v>0</v>
      </c>
      <c r="K10" s="39">
        <f t="shared" si="1"/>
        <v>0</v>
      </c>
      <c r="L10" s="21"/>
    </row>
    <row r="11" spans="1:18" s="9" customFormat="1" ht="15.75" customHeight="1">
      <c r="A11" s="17">
        <v>5</v>
      </c>
      <c r="B11" s="18"/>
      <c r="C11" s="17"/>
      <c r="D11" s="19"/>
      <c r="E11" s="19"/>
      <c r="F11" s="58"/>
      <c r="G11" s="20"/>
      <c r="H11" s="20"/>
      <c r="I11" s="20"/>
      <c r="J11" s="39">
        <f t="shared" si="0"/>
        <v>0</v>
      </c>
      <c r="K11" s="39">
        <f t="shared" si="1"/>
        <v>0</v>
      </c>
      <c r="L11" s="21"/>
    </row>
    <row r="12" spans="1:18" s="9" customFormat="1" ht="15.75" customHeight="1">
      <c r="A12" s="17">
        <v>6</v>
      </c>
      <c r="B12" s="18"/>
      <c r="C12" s="17"/>
      <c r="D12" s="19"/>
      <c r="E12" s="19"/>
      <c r="F12" s="58"/>
      <c r="G12" s="20"/>
      <c r="H12" s="20"/>
      <c r="I12" s="20"/>
      <c r="J12" s="39">
        <f t="shared" si="0"/>
        <v>0</v>
      </c>
      <c r="K12" s="39">
        <f t="shared" si="1"/>
        <v>0</v>
      </c>
      <c r="L12" s="21"/>
    </row>
    <row r="13" spans="1:18" s="9" customFormat="1" ht="15.75" customHeight="1">
      <c r="A13" s="17">
        <v>7</v>
      </c>
      <c r="B13" s="18"/>
      <c r="C13" s="17"/>
      <c r="D13" s="19"/>
      <c r="E13" s="19"/>
      <c r="F13" s="58"/>
      <c r="G13" s="20"/>
      <c r="H13" s="20"/>
      <c r="I13" s="20"/>
      <c r="J13" s="39">
        <f t="shared" si="0"/>
        <v>0</v>
      </c>
      <c r="K13" s="39">
        <f t="shared" si="1"/>
        <v>0</v>
      </c>
      <c r="L13" s="21"/>
    </row>
    <row r="14" spans="1:18" s="9" customFormat="1" ht="15.75" customHeight="1">
      <c r="A14" s="17">
        <v>8</v>
      </c>
      <c r="B14" s="18"/>
      <c r="C14" s="17"/>
      <c r="D14" s="19"/>
      <c r="E14" s="19"/>
      <c r="F14" s="58"/>
      <c r="G14" s="20"/>
      <c r="H14" s="20"/>
      <c r="I14" s="20"/>
      <c r="J14" s="39">
        <f t="shared" si="0"/>
        <v>0</v>
      </c>
      <c r="K14" s="39">
        <f t="shared" si="1"/>
        <v>0</v>
      </c>
      <c r="L14" s="21"/>
    </row>
    <row r="15" spans="1:18" s="9" customFormat="1" ht="15.75" customHeight="1">
      <c r="A15" s="17">
        <v>9</v>
      </c>
      <c r="B15" s="18"/>
      <c r="C15" s="17"/>
      <c r="D15" s="19"/>
      <c r="E15" s="19"/>
      <c r="F15" s="58"/>
      <c r="G15" s="20"/>
      <c r="H15" s="20"/>
      <c r="I15" s="20"/>
      <c r="J15" s="39">
        <f t="shared" si="0"/>
        <v>0</v>
      </c>
      <c r="K15" s="39">
        <f t="shared" si="1"/>
        <v>0</v>
      </c>
      <c r="L15" s="21"/>
    </row>
    <row r="16" spans="1:18" s="9" customFormat="1" ht="15.75" customHeight="1">
      <c r="A16" s="17">
        <v>10</v>
      </c>
      <c r="B16" s="18"/>
      <c r="C16" s="17"/>
      <c r="D16" s="19"/>
      <c r="E16" s="19"/>
      <c r="F16" s="58"/>
      <c r="G16" s="20"/>
      <c r="H16" s="20"/>
      <c r="I16" s="20"/>
      <c r="J16" s="39">
        <f t="shared" si="0"/>
        <v>0</v>
      </c>
      <c r="K16" s="39">
        <f t="shared" si="1"/>
        <v>0</v>
      </c>
      <c r="L16" s="21"/>
    </row>
    <row r="17" spans="1:12" s="9" customFormat="1" ht="15.75" customHeight="1">
      <c r="A17" s="17">
        <v>11</v>
      </c>
      <c r="B17" s="18"/>
      <c r="C17" s="17"/>
      <c r="D17" s="19"/>
      <c r="E17" s="19"/>
      <c r="F17" s="58"/>
      <c r="G17" s="20"/>
      <c r="H17" s="20"/>
      <c r="I17" s="20"/>
      <c r="J17" s="39">
        <f t="shared" si="0"/>
        <v>0</v>
      </c>
      <c r="K17" s="39">
        <f t="shared" si="1"/>
        <v>0</v>
      </c>
      <c r="L17" s="21"/>
    </row>
    <row r="18" spans="1:12" s="9" customFormat="1" ht="15.75" customHeight="1">
      <c r="A18" s="17">
        <v>12</v>
      </c>
      <c r="B18" s="18"/>
      <c r="C18" s="17"/>
      <c r="D18" s="19"/>
      <c r="E18" s="19"/>
      <c r="F18" s="58"/>
      <c r="G18" s="20"/>
      <c r="H18" s="20"/>
      <c r="I18" s="20"/>
      <c r="J18" s="39">
        <f t="shared" si="0"/>
        <v>0</v>
      </c>
      <c r="K18" s="39">
        <f t="shared" si="1"/>
        <v>0</v>
      </c>
      <c r="L18" s="21"/>
    </row>
    <row r="19" spans="1:12" s="9" customFormat="1" ht="15.75" customHeight="1">
      <c r="A19" s="17">
        <v>13</v>
      </c>
      <c r="B19" s="18"/>
      <c r="C19" s="17"/>
      <c r="D19" s="19"/>
      <c r="E19" s="19"/>
      <c r="F19" s="58"/>
      <c r="G19" s="20"/>
      <c r="H19" s="20"/>
      <c r="I19" s="20"/>
      <c r="J19" s="39">
        <f t="shared" si="0"/>
        <v>0</v>
      </c>
      <c r="K19" s="39">
        <f t="shared" si="1"/>
        <v>0</v>
      </c>
      <c r="L19" s="21"/>
    </row>
    <row r="20" spans="1:12" s="9" customFormat="1" ht="15.75" customHeight="1">
      <c r="A20" s="17">
        <v>14</v>
      </c>
      <c r="B20" s="18"/>
      <c r="C20" s="17"/>
      <c r="D20" s="19"/>
      <c r="E20" s="19"/>
      <c r="F20" s="58"/>
      <c r="G20" s="20"/>
      <c r="H20" s="20"/>
      <c r="I20" s="20"/>
      <c r="J20" s="39">
        <f t="shared" si="0"/>
        <v>0</v>
      </c>
      <c r="K20" s="39">
        <f t="shared" si="1"/>
        <v>0</v>
      </c>
      <c r="L20" s="21"/>
    </row>
    <row r="21" spans="1:12" s="9" customFormat="1" ht="15.75" customHeight="1">
      <c r="A21" s="17">
        <v>15</v>
      </c>
      <c r="B21" s="18"/>
      <c r="C21" s="17"/>
      <c r="D21" s="19"/>
      <c r="E21" s="19"/>
      <c r="F21" s="58"/>
      <c r="G21" s="20"/>
      <c r="H21" s="20"/>
      <c r="I21" s="20"/>
      <c r="J21" s="39">
        <f t="shared" si="0"/>
        <v>0</v>
      </c>
      <c r="K21" s="39">
        <f t="shared" si="1"/>
        <v>0</v>
      </c>
      <c r="L21" s="21"/>
    </row>
    <row r="22" spans="1:12" s="9" customFormat="1" ht="15.75" customHeight="1">
      <c r="A22" s="17">
        <v>16</v>
      </c>
      <c r="B22" s="18"/>
      <c r="C22" s="17"/>
      <c r="D22" s="19"/>
      <c r="E22" s="19"/>
      <c r="F22" s="58"/>
      <c r="G22" s="20"/>
      <c r="H22" s="20"/>
      <c r="I22" s="20"/>
      <c r="J22" s="39">
        <f t="shared" si="0"/>
        <v>0</v>
      </c>
      <c r="K22" s="39">
        <f t="shared" si="1"/>
        <v>0</v>
      </c>
      <c r="L22" s="21"/>
    </row>
    <row r="23" spans="1:12" s="9" customFormat="1" ht="15.75" customHeight="1">
      <c r="A23" s="17">
        <v>17</v>
      </c>
      <c r="B23" s="18"/>
      <c r="C23" s="17"/>
      <c r="D23" s="19"/>
      <c r="E23" s="19"/>
      <c r="F23" s="58"/>
      <c r="G23" s="20"/>
      <c r="H23" s="20"/>
      <c r="I23" s="20"/>
      <c r="J23" s="39">
        <f t="shared" si="0"/>
        <v>0</v>
      </c>
      <c r="K23" s="39">
        <f t="shared" si="1"/>
        <v>0</v>
      </c>
      <c r="L23" s="21"/>
    </row>
    <row r="24" spans="1:12" s="9" customFormat="1" ht="15.75" customHeight="1">
      <c r="A24" s="17">
        <v>18</v>
      </c>
      <c r="B24" s="18"/>
      <c r="C24" s="17"/>
      <c r="D24" s="19"/>
      <c r="E24" s="19"/>
      <c r="F24" s="58"/>
      <c r="G24" s="20"/>
      <c r="H24" s="20"/>
      <c r="I24" s="20"/>
      <c r="J24" s="39">
        <f t="shared" si="0"/>
        <v>0</v>
      </c>
      <c r="K24" s="39">
        <f t="shared" si="1"/>
        <v>0</v>
      </c>
      <c r="L24" s="21"/>
    </row>
    <row r="25" spans="1:12" s="9" customFormat="1" ht="15.75" customHeight="1">
      <c r="A25" s="433" t="s">
        <v>384</v>
      </c>
      <c r="B25" s="452"/>
      <c r="C25" s="452"/>
      <c r="D25" s="452"/>
      <c r="E25" s="452"/>
      <c r="F25" s="434"/>
      <c r="G25" s="39">
        <f>SUM(G7:G24)</f>
        <v>0</v>
      </c>
      <c r="H25" s="39">
        <f>SUM(H7:H24)</f>
        <v>0</v>
      </c>
      <c r="I25" s="39">
        <f>SUM(I7:I24)</f>
        <v>0</v>
      </c>
      <c r="J25" s="39">
        <f>IF(SUM(J7:J24)-(I25-H25)&lt;0.001,SUM(J7:J24),"false")</f>
        <v>0</v>
      </c>
      <c r="K25" s="39">
        <f t="shared" si="1"/>
        <v>0</v>
      </c>
      <c r="L25" s="24"/>
    </row>
    <row r="26" spans="1:12" s="9" customFormat="1" ht="15.75" customHeight="1">
      <c r="A26" s="433" t="s">
        <v>588</v>
      </c>
      <c r="B26" s="452"/>
      <c r="C26" s="452"/>
      <c r="D26" s="452"/>
      <c r="E26" s="452"/>
      <c r="F26" s="434"/>
      <c r="G26" s="94"/>
      <c r="H26" s="94"/>
      <c r="I26" s="94"/>
      <c r="J26" s="39">
        <f>I26-H26</f>
        <v>0</v>
      </c>
      <c r="K26" s="39">
        <f t="shared" si="1"/>
        <v>0</v>
      </c>
      <c r="L26" s="24"/>
    </row>
    <row r="27" spans="1:12" s="9" customFormat="1" ht="15.75" customHeight="1">
      <c r="A27" s="433" t="s">
        <v>291</v>
      </c>
      <c r="B27" s="452"/>
      <c r="C27" s="452"/>
      <c r="D27" s="452"/>
      <c r="E27" s="452"/>
      <c r="F27" s="434"/>
      <c r="G27" s="39">
        <f>G25-G26</f>
        <v>0</v>
      </c>
      <c r="H27" s="65">
        <f>H25-H26</f>
        <v>0</v>
      </c>
      <c r="I27" s="65">
        <f>I25-I26</f>
        <v>0</v>
      </c>
      <c r="J27" s="65">
        <f>J25-J26</f>
        <v>0</v>
      </c>
      <c r="K27" s="39">
        <f t="shared" si="1"/>
        <v>0</v>
      </c>
      <c r="L27" s="24"/>
    </row>
    <row r="28" spans="1:12" s="10" customFormat="1" ht="15.75" customHeight="1">
      <c r="A28" s="25"/>
      <c r="D28" s="418"/>
      <c r="E28" s="418"/>
      <c r="F28" s="418"/>
      <c r="G28" s="26"/>
      <c r="H28" s="26"/>
      <c r="I28" s="26"/>
      <c r="J28" s="26"/>
      <c r="K28" s="26"/>
    </row>
    <row r="29" spans="1:12" s="10" customFormat="1" ht="15.75" customHeight="1">
      <c r="A29" s="425" t="str">
        <f>表头信息!D8&amp;表头信息!E8</f>
        <v>产权持有单位填表人：谭勃</v>
      </c>
      <c r="B29" s="425"/>
      <c r="C29" s="425"/>
      <c r="D29" s="425"/>
      <c r="E29" s="425"/>
      <c r="F29" s="31"/>
      <c r="I29" s="426" t="str">
        <f>表头信息!D20&amp;表头信息!E23</f>
        <v>评估人员：柳青、殷涛</v>
      </c>
      <c r="J29" s="426"/>
      <c r="K29" s="426"/>
      <c r="L29" s="426"/>
    </row>
    <row r="30" spans="1:12" s="10" customFormat="1" ht="15.75" customHeight="1">
      <c r="A30" s="30" t="str">
        <f>表头信息!D11&amp;表头信息!E11</f>
        <v>填表日期：2022年11月2日</v>
      </c>
      <c r="B30" s="28"/>
      <c r="C30" s="28"/>
      <c r="D30" s="28"/>
      <c r="E30" s="31"/>
      <c r="F30" s="31"/>
      <c r="H30" s="31"/>
      <c r="I30" s="31"/>
      <c r="J30" s="31"/>
    </row>
  </sheetData>
  <protectedRanges>
    <protectedRange sqref="A7:I24 G26:I26 L7:L24" name="区域1"/>
  </protectedRanges>
  <mergeCells count="22">
    <mergeCell ref="L5:L6"/>
    <mergeCell ref="A26:F26"/>
    <mergeCell ref="A27:F27"/>
    <mergeCell ref="D28:F28"/>
    <mergeCell ref="A29:E29"/>
    <mergeCell ref="I29:L29"/>
    <mergeCell ref="A1:L1"/>
    <mergeCell ref="A2:L2"/>
    <mergeCell ref="K3:L3"/>
    <mergeCell ref="J4:L4"/>
    <mergeCell ref="A25:F25"/>
    <mergeCell ref="A5:A6"/>
    <mergeCell ref="B5:B6"/>
    <mergeCell ref="C5:C6"/>
    <mergeCell ref="D5:D6"/>
    <mergeCell ref="E5:E6"/>
    <mergeCell ref="F5:F6"/>
    <mergeCell ref="G5:G6"/>
    <mergeCell ref="H5:H6"/>
    <mergeCell ref="I5:I6"/>
    <mergeCell ref="J5:J6"/>
    <mergeCell ref="K5:K6"/>
  </mergeCells>
  <phoneticPr fontId="67" type="noConversion"/>
  <conditionalFormatting sqref="M5:R6">
    <cfRule type="expression" dxfId="9" priority="1" stopIfTrue="1">
      <formula>$O$8=""</formula>
    </cfRule>
  </conditionalFormatting>
  <dataValidations count="1">
    <dataValidation type="list" allowBlank="1" showInputMessage="1" showErrorMessage="1" sqref="O5:P6" xr:uid="{00000000-0002-0000-2500-000000000000}">
      <formula1>$Q$8</formula1>
    </dataValidation>
  </dataValidations>
  <hyperlinks>
    <hyperlink ref="A1:L1" location="'4-非流动资产汇总'!B7" display="=&quot;债权投资评估&quot;&amp;表头信息!E35" xr:uid="{00000000-0004-0000-25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4680" r:id="rId4" name="Check Box 72">
              <controlPr defaultSize="0" autoPict="0" macro="[0]!债权投资_复选框72_Click">
                <anchor moveWithCells="1">
                  <from>
                    <xdr:col>12</xdr:col>
                    <xdr:colOff>85725</xdr:colOff>
                    <xdr:row>0</xdr:row>
                    <xdr:rowOff>66675</xdr:rowOff>
                  </from>
                  <to>
                    <xdr:col>14</xdr:col>
                    <xdr:colOff>28575</xdr:colOff>
                    <xdr:row>1</xdr:row>
                    <xdr:rowOff>123825</xdr:rowOff>
                  </to>
                </anchor>
              </controlPr>
            </control>
          </mc:Choice>
        </mc:AlternateContent>
      </controls>
    </mc:Choice>
  </mc:AlternateConten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R30"/>
  <sheetViews>
    <sheetView view="pageBreakPreview" zoomScale="85" zoomScaleNormal="100" workbookViewId="0">
      <pane xSplit="1" ySplit="6" topLeftCell="B7" activePane="bottomRight" state="frozen"/>
      <selection pane="topRight"/>
      <selection pane="bottomLeft"/>
      <selection pane="bottomRight" activeCell="C21" sqref="C21"/>
    </sheetView>
  </sheetViews>
  <sheetFormatPr defaultColWidth="8.625" defaultRowHeight="15.75" customHeight="1"/>
  <cols>
    <col min="1" max="1" width="4.375" style="11" customWidth="1"/>
    <col min="2" max="2" width="18.875" style="11" customWidth="1"/>
    <col min="3" max="5" width="8.75" style="11" customWidth="1"/>
    <col min="6" max="6" width="9.375" style="11"/>
    <col min="7" max="12" width="12" style="11" customWidth="1"/>
    <col min="13" max="32" width="9" style="11"/>
    <col min="33" max="16384" width="8.625" style="11"/>
  </cols>
  <sheetData>
    <row r="1" spans="1:18" s="7" customFormat="1" ht="30" customHeight="1">
      <c r="A1" s="415" t="str">
        <f>"其他债权投资评估"&amp;表头信息!E35</f>
        <v>其他债权投资评估明细表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57"/>
      <c r="J2" s="457"/>
      <c r="K2" s="457"/>
      <c r="L2" s="457"/>
      <c r="M2" s="66"/>
    </row>
    <row r="3" spans="1:18" ht="15.75" customHeight="1">
      <c r="A3" s="12"/>
      <c r="B3" s="12"/>
      <c r="C3" s="12"/>
      <c r="D3" s="12"/>
      <c r="E3" s="12"/>
      <c r="F3" s="12"/>
      <c r="G3" s="12"/>
      <c r="H3" s="12"/>
      <c r="I3" s="13"/>
      <c r="J3" s="13"/>
      <c r="K3" s="13"/>
      <c r="L3" s="67" t="s">
        <v>589</v>
      </c>
      <c r="M3" s="66"/>
    </row>
    <row r="4" spans="1:18" ht="15.75" customHeight="1">
      <c r="A4" s="64" t="str">
        <f>表头信息!D2&amp;表头信息!E2</f>
        <v>产权持有单位：西安曲江楼观旅游农业开发有限公司</v>
      </c>
      <c r="B4" s="15"/>
      <c r="C4" s="15"/>
      <c r="D4" s="15"/>
      <c r="E4" s="15"/>
      <c r="F4" s="15"/>
      <c r="G4" s="15"/>
      <c r="H4" s="15"/>
      <c r="I4" s="15"/>
      <c r="J4" s="15"/>
      <c r="K4" s="15"/>
      <c r="L4" s="16" t="s">
        <v>3</v>
      </c>
    </row>
    <row r="5" spans="1:18" s="8" customFormat="1" ht="15.75" customHeight="1">
      <c r="A5" s="455" t="s">
        <v>5</v>
      </c>
      <c r="B5" s="455" t="s">
        <v>337</v>
      </c>
      <c r="C5" s="455" t="s">
        <v>590</v>
      </c>
      <c r="D5" s="455" t="s">
        <v>352</v>
      </c>
      <c r="E5" s="455" t="s">
        <v>585</v>
      </c>
      <c r="F5" s="455" t="s">
        <v>586</v>
      </c>
      <c r="G5" s="455" t="s">
        <v>591</v>
      </c>
      <c r="H5" s="455" t="s">
        <v>238</v>
      </c>
      <c r="I5" s="455" t="s">
        <v>239</v>
      </c>
      <c r="J5" s="455" t="s">
        <v>240</v>
      </c>
      <c r="K5" s="455" t="s">
        <v>241</v>
      </c>
      <c r="L5" s="455" t="s">
        <v>8</v>
      </c>
      <c r="M5" s="68" t="s">
        <v>297</v>
      </c>
      <c r="N5" s="68" t="s">
        <v>552</v>
      </c>
      <c r="O5" s="68" t="s">
        <v>553</v>
      </c>
      <c r="P5" s="68" t="s">
        <v>345</v>
      </c>
      <c r="Q5" s="68" t="s">
        <v>303</v>
      </c>
      <c r="R5" s="68" t="s">
        <v>554</v>
      </c>
    </row>
    <row r="6" spans="1:18" s="8" customFormat="1" ht="15.75" customHeight="1">
      <c r="A6" s="456"/>
      <c r="B6" s="456"/>
      <c r="C6" s="456"/>
      <c r="D6" s="456"/>
      <c r="E6" s="456"/>
      <c r="F6" s="456"/>
      <c r="G6" s="456"/>
      <c r="H6" s="456"/>
      <c r="I6" s="456"/>
      <c r="J6" s="456"/>
      <c r="K6" s="456" t="s">
        <v>314</v>
      </c>
      <c r="L6" s="456"/>
      <c r="M6" s="68" t="s">
        <v>592</v>
      </c>
      <c r="N6" s="68" t="s">
        <v>347</v>
      </c>
      <c r="O6" s="68" t="s">
        <v>555</v>
      </c>
      <c r="P6" s="68" t="s">
        <v>348</v>
      </c>
      <c r="Q6" s="68" t="s">
        <v>488</v>
      </c>
      <c r="R6" s="68" t="s">
        <v>518</v>
      </c>
    </row>
    <row r="7" spans="1:18" s="9" customFormat="1" ht="15.75" customHeight="1">
      <c r="A7" s="17">
        <v>1</v>
      </c>
      <c r="B7" s="18"/>
      <c r="C7" s="17"/>
      <c r="D7" s="19"/>
      <c r="E7" s="19"/>
      <c r="F7" s="58"/>
      <c r="G7" s="20"/>
      <c r="H7" s="20"/>
      <c r="I7" s="20"/>
      <c r="J7" s="39">
        <f>I7-H7</f>
        <v>0</v>
      </c>
      <c r="K7" s="39">
        <f>IF(H7=0,0,J7/ABS(H7))*100</f>
        <v>0</v>
      </c>
      <c r="L7" s="21"/>
    </row>
    <row r="8" spans="1:18" s="9" customFormat="1" ht="15.75" customHeight="1">
      <c r="A8" s="17">
        <v>2</v>
      </c>
      <c r="B8" s="18"/>
      <c r="C8" s="17"/>
      <c r="D8" s="19"/>
      <c r="E8" s="19"/>
      <c r="F8" s="58"/>
      <c r="G8" s="20"/>
      <c r="H8" s="20"/>
      <c r="I8" s="20"/>
      <c r="J8" s="39">
        <f t="shared" ref="J8:J24" si="0">I8-H8</f>
        <v>0</v>
      </c>
      <c r="K8" s="39">
        <f t="shared" ref="K8:K27" si="1">IF(H8=0,0,J8/ABS(H8))*100</f>
        <v>0</v>
      </c>
      <c r="L8" s="21"/>
    </row>
    <row r="9" spans="1:18" s="9" customFormat="1" ht="15.75" customHeight="1">
      <c r="A9" s="17">
        <v>3</v>
      </c>
      <c r="B9" s="18"/>
      <c r="C9" s="17"/>
      <c r="D9" s="19"/>
      <c r="E9" s="19"/>
      <c r="F9" s="58"/>
      <c r="G9" s="20"/>
      <c r="H9" s="20"/>
      <c r="I9" s="20"/>
      <c r="J9" s="39">
        <f t="shared" si="0"/>
        <v>0</v>
      </c>
      <c r="K9" s="39">
        <f t="shared" si="1"/>
        <v>0</v>
      </c>
      <c r="L9" s="21"/>
    </row>
    <row r="10" spans="1:18" s="9" customFormat="1" ht="15.75" customHeight="1">
      <c r="A10" s="17">
        <v>4</v>
      </c>
      <c r="B10" s="18"/>
      <c r="C10" s="17"/>
      <c r="D10" s="19"/>
      <c r="E10" s="19"/>
      <c r="F10" s="58"/>
      <c r="G10" s="20"/>
      <c r="H10" s="20"/>
      <c r="I10" s="20"/>
      <c r="J10" s="39">
        <f t="shared" si="0"/>
        <v>0</v>
      </c>
      <c r="K10" s="39">
        <f t="shared" si="1"/>
        <v>0</v>
      </c>
      <c r="L10" s="21"/>
    </row>
    <row r="11" spans="1:18" s="9" customFormat="1" ht="15.75" customHeight="1">
      <c r="A11" s="17">
        <v>5</v>
      </c>
      <c r="B11" s="18"/>
      <c r="C11" s="17"/>
      <c r="D11" s="19"/>
      <c r="E11" s="19"/>
      <c r="F11" s="58"/>
      <c r="G11" s="20"/>
      <c r="H11" s="20"/>
      <c r="I11" s="20"/>
      <c r="J11" s="39">
        <f t="shared" si="0"/>
        <v>0</v>
      </c>
      <c r="K11" s="39">
        <f t="shared" si="1"/>
        <v>0</v>
      </c>
      <c r="L11" s="21"/>
    </row>
    <row r="12" spans="1:18" s="9" customFormat="1" ht="15.75" customHeight="1">
      <c r="A12" s="17">
        <v>6</v>
      </c>
      <c r="B12" s="18"/>
      <c r="C12" s="17"/>
      <c r="D12" s="19"/>
      <c r="E12" s="19"/>
      <c r="F12" s="58"/>
      <c r="G12" s="20"/>
      <c r="H12" s="20"/>
      <c r="I12" s="20"/>
      <c r="J12" s="39">
        <f t="shared" si="0"/>
        <v>0</v>
      </c>
      <c r="K12" s="39">
        <f t="shared" si="1"/>
        <v>0</v>
      </c>
      <c r="L12" s="21"/>
    </row>
    <row r="13" spans="1:18" s="9" customFormat="1" ht="15.75" customHeight="1">
      <c r="A13" s="17">
        <v>7</v>
      </c>
      <c r="B13" s="18"/>
      <c r="C13" s="17"/>
      <c r="D13" s="19"/>
      <c r="E13" s="19"/>
      <c r="F13" s="58"/>
      <c r="G13" s="20"/>
      <c r="H13" s="20"/>
      <c r="I13" s="20"/>
      <c r="J13" s="39">
        <f t="shared" si="0"/>
        <v>0</v>
      </c>
      <c r="K13" s="39">
        <f t="shared" si="1"/>
        <v>0</v>
      </c>
      <c r="L13" s="21"/>
    </row>
    <row r="14" spans="1:18" s="9" customFormat="1" ht="15.75" customHeight="1">
      <c r="A14" s="17">
        <v>8</v>
      </c>
      <c r="B14" s="18"/>
      <c r="C14" s="17"/>
      <c r="D14" s="19"/>
      <c r="E14" s="19"/>
      <c r="F14" s="58"/>
      <c r="G14" s="20"/>
      <c r="H14" s="20"/>
      <c r="I14" s="20"/>
      <c r="J14" s="39">
        <f t="shared" si="0"/>
        <v>0</v>
      </c>
      <c r="K14" s="39">
        <f t="shared" si="1"/>
        <v>0</v>
      </c>
      <c r="L14" s="21"/>
    </row>
    <row r="15" spans="1:18" s="9" customFormat="1" ht="15.75" customHeight="1">
      <c r="A15" s="17">
        <v>9</v>
      </c>
      <c r="B15" s="18"/>
      <c r="C15" s="17"/>
      <c r="D15" s="19"/>
      <c r="E15" s="19"/>
      <c r="F15" s="58"/>
      <c r="G15" s="20"/>
      <c r="H15" s="20"/>
      <c r="I15" s="20"/>
      <c r="J15" s="39">
        <f t="shared" si="0"/>
        <v>0</v>
      </c>
      <c r="K15" s="39">
        <f t="shared" si="1"/>
        <v>0</v>
      </c>
      <c r="L15" s="21"/>
    </row>
    <row r="16" spans="1:18" s="9" customFormat="1" ht="15.75" customHeight="1">
      <c r="A16" s="17">
        <v>10</v>
      </c>
      <c r="B16" s="18"/>
      <c r="C16" s="17"/>
      <c r="D16" s="19"/>
      <c r="E16" s="19"/>
      <c r="F16" s="58"/>
      <c r="G16" s="20"/>
      <c r="H16" s="20"/>
      <c r="I16" s="20"/>
      <c r="J16" s="39">
        <f t="shared" si="0"/>
        <v>0</v>
      </c>
      <c r="K16" s="39">
        <f t="shared" si="1"/>
        <v>0</v>
      </c>
      <c r="L16" s="21"/>
    </row>
    <row r="17" spans="1:12" s="9" customFormat="1" ht="15.75" customHeight="1">
      <c r="A17" s="17">
        <v>11</v>
      </c>
      <c r="B17" s="18"/>
      <c r="C17" s="17"/>
      <c r="D17" s="19"/>
      <c r="E17" s="19"/>
      <c r="F17" s="58"/>
      <c r="G17" s="20"/>
      <c r="H17" s="20"/>
      <c r="I17" s="20"/>
      <c r="J17" s="39">
        <f t="shared" si="0"/>
        <v>0</v>
      </c>
      <c r="K17" s="39">
        <f t="shared" si="1"/>
        <v>0</v>
      </c>
      <c r="L17" s="21"/>
    </row>
    <row r="18" spans="1:12" s="9" customFormat="1" ht="15.75" customHeight="1">
      <c r="A18" s="17">
        <v>12</v>
      </c>
      <c r="B18" s="18"/>
      <c r="C18" s="17"/>
      <c r="D18" s="19"/>
      <c r="E18" s="19"/>
      <c r="F18" s="58"/>
      <c r="G18" s="20"/>
      <c r="H18" s="20"/>
      <c r="I18" s="20"/>
      <c r="J18" s="39">
        <f t="shared" si="0"/>
        <v>0</v>
      </c>
      <c r="K18" s="39">
        <f t="shared" si="1"/>
        <v>0</v>
      </c>
      <c r="L18" s="21"/>
    </row>
    <row r="19" spans="1:12" s="9" customFormat="1" ht="15.75" customHeight="1">
      <c r="A19" s="17">
        <v>13</v>
      </c>
      <c r="B19" s="18"/>
      <c r="C19" s="17"/>
      <c r="D19" s="19"/>
      <c r="E19" s="19"/>
      <c r="F19" s="58"/>
      <c r="G19" s="20"/>
      <c r="H19" s="20"/>
      <c r="I19" s="20"/>
      <c r="J19" s="39">
        <f t="shared" si="0"/>
        <v>0</v>
      </c>
      <c r="K19" s="39">
        <f t="shared" si="1"/>
        <v>0</v>
      </c>
      <c r="L19" s="21"/>
    </row>
    <row r="20" spans="1:12" s="9" customFormat="1" ht="15.75" customHeight="1">
      <c r="A20" s="17">
        <v>14</v>
      </c>
      <c r="B20" s="18"/>
      <c r="C20" s="17"/>
      <c r="D20" s="19"/>
      <c r="E20" s="19"/>
      <c r="F20" s="58"/>
      <c r="G20" s="20"/>
      <c r="H20" s="20"/>
      <c r="I20" s="20"/>
      <c r="J20" s="39">
        <f t="shared" si="0"/>
        <v>0</v>
      </c>
      <c r="K20" s="39">
        <f t="shared" si="1"/>
        <v>0</v>
      </c>
      <c r="L20" s="21"/>
    </row>
    <row r="21" spans="1:12" s="9" customFormat="1" ht="15.75" customHeight="1">
      <c r="A21" s="17">
        <v>15</v>
      </c>
      <c r="B21" s="18"/>
      <c r="C21" s="17"/>
      <c r="D21" s="19"/>
      <c r="E21" s="19"/>
      <c r="F21" s="58"/>
      <c r="G21" s="20"/>
      <c r="H21" s="20"/>
      <c r="I21" s="20"/>
      <c r="J21" s="39">
        <f t="shared" si="0"/>
        <v>0</v>
      </c>
      <c r="K21" s="39">
        <f t="shared" si="1"/>
        <v>0</v>
      </c>
      <c r="L21" s="21"/>
    </row>
    <row r="22" spans="1:12" s="9" customFormat="1" ht="15.75" customHeight="1">
      <c r="A22" s="17">
        <v>16</v>
      </c>
      <c r="B22" s="18"/>
      <c r="C22" s="17"/>
      <c r="D22" s="19"/>
      <c r="E22" s="19"/>
      <c r="F22" s="58"/>
      <c r="G22" s="20"/>
      <c r="H22" s="20"/>
      <c r="I22" s="20"/>
      <c r="J22" s="39">
        <f t="shared" si="0"/>
        <v>0</v>
      </c>
      <c r="K22" s="39">
        <f t="shared" si="1"/>
        <v>0</v>
      </c>
      <c r="L22" s="21"/>
    </row>
    <row r="23" spans="1:12" s="9" customFormat="1" ht="15.75" customHeight="1">
      <c r="A23" s="17">
        <v>17</v>
      </c>
      <c r="B23" s="18"/>
      <c r="C23" s="17"/>
      <c r="D23" s="19"/>
      <c r="E23" s="19"/>
      <c r="F23" s="58"/>
      <c r="G23" s="20"/>
      <c r="H23" s="20"/>
      <c r="I23" s="20"/>
      <c r="J23" s="39">
        <f t="shared" si="0"/>
        <v>0</v>
      </c>
      <c r="K23" s="39">
        <f t="shared" si="1"/>
        <v>0</v>
      </c>
      <c r="L23" s="21"/>
    </row>
    <row r="24" spans="1:12" s="9" customFormat="1" ht="15.75" customHeight="1">
      <c r="A24" s="17">
        <v>18</v>
      </c>
      <c r="B24" s="18"/>
      <c r="C24" s="17"/>
      <c r="D24" s="19"/>
      <c r="E24" s="19"/>
      <c r="F24" s="58"/>
      <c r="G24" s="20"/>
      <c r="H24" s="20"/>
      <c r="I24" s="20"/>
      <c r="J24" s="39">
        <f t="shared" si="0"/>
        <v>0</v>
      </c>
      <c r="K24" s="39">
        <f t="shared" si="1"/>
        <v>0</v>
      </c>
      <c r="L24" s="21"/>
    </row>
    <row r="25" spans="1:12" s="9" customFormat="1" ht="15.75" customHeight="1">
      <c r="A25" s="459" t="s">
        <v>593</v>
      </c>
      <c r="B25" s="501"/>
      <c r="C25" s="501"/>
      <c r="D25" s="501"/>
      <c r="E25" s="501"/>
      <c r="F25" s="460"/>
      <c r="G25" s="39">
        <f>SUM(G7:G24)</f>
        <v>0</v>
      </c>
      <c r="H25" s="39">
        <f>SUM(H7:H24)</f>
        <v>0</v>
      </c>
      <c r="I25" s="39">
        <f>SUM(I7:I24)</f>
        <v>0</v>
      </c>
      <c r="J25" s="39">
        <f>IF(SUM(J7:J24)-(I25-H25)&lt;0.001,SUM(J7:J24),"false")</f>
        <v>0</v>
      </c>
      <c r="K25" s="39">
        <f t="shared" si="1"/>
        <v>0</v>
      </c>
      <c r="L25" s="24"/>
    </row>
    <row r="26" spans="1:12" s="9" customFormat="1" ht="15.75" customHeight="1">
      <c r="A26" s="459" t="s">
        <v>594</v>
      </c>
      <c r="B26" s="501"/>
      <c r="C26" s="501"/>
      <c r="D26" s="501"/>
      <c r="E26" s="501"/>
      <c r="F26" s="460"/>
      <c r="G26" s="94"/>
      <c r="H26" s="94"/>
      <c r="I26" s="94"/>
      <c r="J26" s="39">
        <f>I26-H26</f>
        <v>0</v>
      </c>
      <c r="K26" s="39">
        <f t="shared" si="1"/>
        <v>0</v>
      </c>
      <c r="L26" s="24"/>
    </row>
    <row r="27" spans="1:12" s="9" customFormat="1" ht="15.75" customHeight="1">
      <c r="A27" s="459" t="s">
        <v>593</v>
      </c>
      <c r="B27" s="501"/>
      <c r="C27" s="501"/>
      <c r="D27" s="501"/>
      <c r="E27" s="501"/>
      <c r="F27" s="460"/>
      <c r="G27" s="39">
        <f>G25-G26</f>
        <v>0</v>
      </c>
      <c r="H27" s="65">
        <f>H25-H26</f>
        <v>0</v>
      </c>
      <c r="I27" s="65">
        <f>I25-I26</f>
        <v>0</v>
      </c>
      <c r="J27" s="65">
        <f>J25-J26</f>
        <v>0</v>
      </c>
      <c r="K27" s="39">
        <f t="shared" si="1"/>
        <v>0</v>
      </c>
      <c r="L27" s="24"/>
    </row>
    <row r="28" spans="1:12" s="10" customFormat="1" ht="15.75" customHeight="1">
      <c r="A28" s="25"/>
      <c r="D28" s="418"/>
      <c r="E28" s="418"/>
      <c r="F28" s="418"/>
      <c r="G28" s="26"/>
      <c r="H28" s="26"/>
      <c r="I28" s="26"/>
      <c r="J28" s="26"/>
      <c r="K28" s="26"/>
    </row>
    <row r="29" spans="1:12" s="10" customFormat="1" ht="15.75" customHeight="1">
      <c r="A29" s="425" t="str">
        <f>表头信息!D8&amp;表头信息!E8</f>
        <v>产权持有单位填表人：谭勃</v>
      </c>
      <c r="B29" s="425"/>
      <c r="C29" s="425"/>
      <c r="D29" s="425"/>
      <c r="E29" s="425"/>
      <c r="F29" s="425"/>
      <c r="I29" s="426" t="str">
        <f>表头信息!D20&amp;表头信息!E23</f>
        <v>评估人员：柳青、殷涛</v>
      </c>
      <c r="J29" s="426"/>
      <c r="K29" s="426"/>
      <c r="L29" s="426"/>
    </row>
    <row r="30" spans="1:12" s="10" customFormat="1" ht="15.75" customHeight="1">
      <c r="A30" s="30" t="str">
        <f>表头信息!D11&amp;表头信息!E11</f>
        <v>填表日期：2022年11月2日</v>
      </c>
      <c r="B30" s="28"/>
      <c r="C30" s="28"/>
      <c r="D30" s="28"/>
      <c r="E30" s="31"/>
      <c r="F30" s="31"/>
      <c r="H30" s="31"/>
      <c r="I30" s="31"/>
      <c r="J30" s="31"/>
    </row>
  </sheetData>
  <protectedRanges>
    <protectedRange sqref="A7:I24 G26:I26 L7:L24" name="区域1"/>
  </protectedRanges>
  <mergeCells count="20">
    <mergeCell ref="D28:F28"/>
    <mergeCell ref="A29:F29"/>
    <mergeCell ref="I29:L29"/>
    <mergeCell ref="A5:A6"/>
    <mergeCell ref="B5:B6"/>
    <mergeCell ref="C5:C6"/>
    <mergeCell ref="D5:D6"/>
    <mergeCell ref="E5:E6"/>
    <mergeCell ref="F5:F6"/>
    <mergeCell ref="G5:G6"/>
    <mergeCell ref="H5:H6"/>
    <mergeCell ref="I5:I6"/>
    <mergeCell ref="J5:J6"/>
    <mergeCell ref="K5:K6"/>
    <mergeCell ref="L5:L6"/>
    <mergeCell ref="A1:L1"/>
    <mergeCell ref="A2:L2"/>
    <mergeCell ref="A25:F25"/>
    <mergeCell ref="A26:F26"/>
    <mergeCell ref="A27:F27"/>
  </mergeCells>
  <phoneticPr fontId="67" type="noConversion"/>
  <conditionalFormatting sqref="M5:R6">
    <cfRule type="expression" dxfId="8" priority="1" stopIfTrue="1">
      <formula>$N$8=""</formula>
    </cfRule>
  </conditionalFormatting>
  <dataValidations count="1">
    <dataValidation type="list" allowBlank="1" showInputMessage="1" showErrorMessage="1" sqref="O5:P6" xr:uid="{00000000-0002-0000-2600-000000000000}">
      <formula1>$P$8</formula1>
    </dataValidation>
  </dataValidations>
  <hyperlinks>
    <hyperlink ref="A1:L1" location="'4-非流动资产汇总'!B8" display="=&quot;其他债权投资评估&quot;&amp;表头信息!E35" xr:uid="{00000000-0004-0000-2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9800" r:id="rId4" name="Check Box 1096">
              <controlPr defaultSize="0" autoPict="0" macro="[0]!复选框1096_Click">
                <anchor moveWithCells="1">
                  <from>
                    <xdr:col>12</xdr:col>
                    <xdr:colOff>76200</xdr:colOff>
                    <xdr:row>0</xdr:row>
                    <xdr:rowOff>19050</xdr:rowOff>
                  </from>
                  <to>
                    <xdr:col>14</xdr:col>
                    <xdr:colOff>228600</xdr:colOff>
                    <xdr:row>1</xdr:row>
                    <xdr:rowOff>180975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FF0000"/>
  </sheetPr>
  <dimension ref="A1:H68"/>
  <sheetViews>
    <sheetView view="pageBreakPreview" zoomScaleNormal="100" workbookViewId="0">
      <pane xSplit="2" ySplit="6" topLeftCell="C7" activePane="bottomRight" state="frozen"/>
      <selection pane="topRight"/>
      <selection pane="bottomLeft"/>
      <selection pane="bottomRight" activeCell="B7" sqref="B7"/>
    </sheetView>
  </sheetViews>
  <sheetFormatPr defaultColWidth="8.625" defaultRowHeight="15.75" customHeight="1"/>
  <cols>
    <col min="1" max="1" width="6.25" style="11" customWidth="1"/>
    <col min="2" max="2" width="27.375" style="11" customWidth="1"/>
    <col min="3" max="5" width="22.125" style="11" customWidth="1"/>
    <col min="6" max="6" width="22.125" style="147" customWidth="1"/>
    <col min="7" max="32" width="9" style="11"/>
    <col min="33" max="16384" width="8.625" style="11"/>
  </cols>
  <sheetData>
    <row r="1" spans="1:8" s="245" customFormat="1" ht="30" customHeight="1">
      <c r="A1" s="415" t="s">
        <v>235</v>
      </c>
      <c r="B1" s="416"/>
      <c r="C1" s="416"/>
      <c r="D1" s="416"/>
      <c r="E1" s="416"/>
      <c r="F1" s="416"/>
    </row>
    <row r="2" spans="1:8" ht="15.75" customHeight="1">
      <c r="A2" s="417" t="str">
        <f>表头信息!D5&amp;表头信息!E5</f>
        <v>评估基准日：2022年10月31日</v>
      </c>
      <c r="B2" s="417"/>
      <c r="C2" s="417"/>
      <c r="D2" s="417"/>
      <c r="E2" s="417"/>
      <c r="F2" s="417"/>
    </row>
    <row r="3" spans="1:8" ht="15.75" customHeight="1">
      <c r="A3" s="12"/>
      <c r="B3" s="12"/>
      <c r="C3" s="12"/>
      <c r="D3" s="12"/>
      <c r="E3" s="12"/>
      <c r="F3" s="43" t="s">
        <v>236</v>
      </c>
    </row>
    <row r="4" spans="1:8" ht="15.75" customHeight="1">
      <c r="A4" s="64" t="str">
        <f>表头信息!D2&amp;表头信息!E2</f>
        <v>产权持有单位：西安曲江楼观旅游农业开发有限公司</v>
      </c>
      <c r="B4" s="15"/>
      <c r="C4" s="15"/>
      <c r="D4" s="15"/>
      <c r="E4" s="15"/>
      <c r="F4" s="16" t="s">
        <v>3</v>
      </c>
    </row>
    <row r="5" spans="1:8" s="56" customFormat="1" ht="16.5" customHeight="1">
      <c r="A5" s="420" t="s">
        <v>5</v>
      </c>
      <c r="B5" s="420" t="s">
        <v>237</v>
      </c>
      <c r="C5" s="420" t="s">
        <v>238</v>
      </c>
      <c r="D5" s="420" t="s">
        <v>239</v>
      </c>
      <c r="E5" s="420" t="s">
        <v>240</v>
      </c>
      <c r="F5" s="420" t="s">
        <v>241</v>
      </c>
    </row>
    <row r="6" spans="1:8" s="56" customFormat="1" ht="16.5" customHeight="1">
      <c r="A6" s="421"/>
      <c r="B6" s="421"/>
      <c r="C6" s="421"/>
      <c r="D6" s="421"/>
      <c r="E6" s="421"/>
      <c r="F6" s="421"/>
      <c r="G6" s="249" t="s">
        <v>242</v>
      </c>
      <c r="H6" s="249" t="s">
        <v>243</v>
      </c>
    </row>
    <row r="7" spans="1:8" ht="16.5" customHeight="1">
      <c r="A7" s="250">
        <v>1</v>
      </c>
      <c r="B7" s="251" t="s">
        <v>244</v>
      </c>
      <c r="C7" s="252">
        <f>SUM(C8:C20)</f>
        <v>0</v>
      </c>
      <c r="D7" s="252">
        <f>SUM(D8:D20)</f>
        <v>0</v>
      </c>
      <c r="E7" s="252">
        <f>SUM(E8:E20)</f>
        <v>0</v>
      </c>
      <c r="F7" s="253">
        <f t="shared" ref="F7:F14" si="0">IF(C7=0,0,E7/ABS(C7))*100</f>
        <v>0</v>
      </c>
      <c r="G7" s="11">
        <f>SUM(G8:G20)</f>
        <v>0</v>
      </c>
    </row>
    <row r="8" spans="1:8" ht="16.5" customHeight="1">
      <c r="A8" s="250">
        <v>2</v>
      </c>
      <c r="B8" s="254" t="s">
        <v>176</v>
      </c>
      <c r="C8" s="252">
        <f>'3-流动资产汇总'!C7</f>
        <v>0</v>
      </c>
      <c r="D8" s="252">
        <f>'3-流动资产汇总'!D7</f>
        <v>0</v>
      </c>
      <c r="E8" s="253">
        <f t="shared" ref="E8:E14" si="1">D8-C8</f>
        <v>0</v>
      </c>
      <c r="F8" s="253">
        <f t="shared" si="0"/>
        <v>0</v>
      </c>
    </row>
    <row r="9" spans="1:8" ht="16.5" customHeight="1">
      <c r="A9" s="250">
        <v>3</v>
      </c>
      <c r="B9" s="254" t="s">
        <v>178</v>
      </c>
      <c r="C9" s="252">
        <f>'3-流动资产汇总'!C8</f>
        <v>0</v>
      </c>
      <c r="D9" s="252">
        <f>'3-流动资产汇总'!D8</f>
        <v>0</v>
      </c>
      <c r="E9" s="253">
        <f t="shared" si="1"/>
        <v>0</v>
      </c>
      <c r="F9" s="253">
        <f t="shared" si="0"/>
        <v>0</v>
      </c>
    </row>
    <row r="10" spans="1:8" ht="16.5" customHeight="1">
      <c r="A10" s="250">
        <v>4</v>
      </c>
      <c r="B10" s="254" t="s">
        <v>245</v>
      </c>
      <c r="C10" s="252">
        <f>'3-流动资产汇总'!C9</f>
        <v>0</v>
      </c>
      <c r="D10" s="252">
        <f>'3-流动资产汇总'!D9</f>
        <v>0</v>
      </c>
      <c r="E10" s="253">
        <f t="shared" si="1"/>
        <v>0</v>
      </c>
      <c r="F10" s="253">
        <f t="shared" si="0"/>
        <v>0</v>
      </c>
    </row>
    <row r="11" spans="1:8" ht="16.5" customHeight="1">
      <c r="A11" s="250">
        <v>5</v>
      </c>
      <c r="B11" s="254" t="s">
        <v>180</v>
      </c>
      <c r="C11" s="252">
        <f>'3-流动资产汇总'!C10</f>
        <v>0</v>
      </c>
      <c r="D11" s="252">
        <f>'3-流动资产汇总'!D10</f>
        <v>0</v>
      </c>
      <c r="E11" s="253">
        <f t="shared" si="1"/>
        <v>0</v>
      </c>
      <c r="F11" s="253">
        <f t="shared" si="0"/>
        <v>0</v>
      </c>
    </row>
    <row r="12" spans="1:8" ht="16.5" customHeight="1">
      <c r="A12" s="250">
        <v>6</v>
      </c>
      <c r="B12" s="254" t="s">
        <v>182</v>
      </c>
      <c r="C12" s="252">
        <f>'3-流动资产汇总'!C11</f>
        <v>0</v>
      </c>
      <c r="D12" s="252">
        <f>'3-流动资产汇总'!D11</f>
        <v>0</v>
      </c>
      <c r="E12" s="253">
        <f t="shared" si="1"/>
        <v>0</v>
      </c>
      <c r="F12" s="253">
        <f t="shared" si="0"/>
        <v>0</v>
      </c>
    </row>
    <row r="13" spans="1:8" ht="16.5" customHeight="1">
      <c r="A13" s="250">
        <v>7</v>
      </c>
      <c r="B13" s="254" t="s">
        <v>246</v>
      </c>
      <c r="C13" s="252">
        <f>'3-流动资产汇总'!C12</f>
        <v>0</v>
      </c>
      <c r="D13" s="252">
        <f>'3-流动资产汇总'!D12</f>
        <v>0</v>
      </c>
      <c r="E13" s="253">
        <f t="shared" si="1"/>
        <v>0</v>
      </c>
      <c r="F13" s="253">
        <f t="shared" si="0"/>
        <v>0</v>
      </c>
    </row>
    <row r="14" spans="1:8" ht="16.5" customHeight="1">
      <c r="A14" s="250">
        <v>8</v>
      </c>
      <c r="B14" s="254" t="s">
        <v>184</v>
      </c>
      <c r="C14" s="252">
        <f>'3-流动资产汇总'!C13</f>
        <v>0</v>
      </c>
      <c r="D14" s="252">
        <f>'3-流动资产汇总'!D13</f>
        <v>0</v>
      </c>
      <c r="E14" s="253">
        <f t="shared" si="1"/>
        <v>0</v>
      </c>
      <c r="F14" s="253">
        <f t="shared" si="0"/>
        <v>0</v>
      </c>
    </row>
    <row r="15" spans="1:8" ht="16.5" customHeight="1">
      <c r="A15" s="250">
        <v>9</v>
      </c>
      <c r="B15" s="254" t="s">
        <v>190</v>
      </c>
      <c r="C15" s="252">
        <f>'3-流动资产汇总'!C14</f>
        <v>0</v>
      </c>
      <c r="D15" s="252">
        <f>'3-流动资产汇总'!D14</f>
        <v>0</v>
      </c>
      <c r="E15" s="253">
        <f t="shared" ref="E15:E30" si="2">D15-C15</f>
        <v>0</v>
      </c>
      <c r="F15" s="253">
        <f t="shared" ref="F15:F30" si="3">IF(C15=0,0,E15/ABS(C15))*100</f>
        <v>0</v>
      </c>
    </row>
    <row r="16" spans="1:8" ht="16.5" customHeight="1">
      <c r="A16" s="250">
        <v>10</v>
      </c>
      <c r="B16" s="254" t="s">
        <v>192</v>
      </c>
      <c r="C16" s="252">
        <f>'3-流动资产汇总'!C15</f>
        <v>0</v>
      </c>
      <c r="D16" s="252">
        <f>'3-流动资产汇总'!D15</f>
        <v>0</v>
      </c>
      <c r="E16" s="253">
        <f t="shared" si="2"/>
        <v>0</v>
      </c>
      <c r="F16" s="253">
        <f t="shared" si="3"/>
        <v>0</v>
      </c>
    </row>
    <row r="17" spans="1:7" ht="16.5" customHeight="1">
      <c r="A17" s="250">
        <v>11</v>
      </c>
      <c r="B17" s="254" t="s">
        <v>247</v>
      </c>
      <c r="C17" s="252">
        <f>'3-流动资产汇总'!C16</f>
        <v>0</v>
      </c>
      <c r="D17" s="252">
        <f>'3-流动资产汇总'!D16</f>
        <v>0</v>
      </c>
      <c r="E17" s="253">
        <f t="shared" si="2"/>
        <v>0</v>
      </c>
      <c r="F17" s="253">
        <f t="shared" si="3"/>
        <v>0</v>
      </c>
    </row>
    <row r="18" spans="1:7" ht="16.5" customHeight="1">
      <c r="A18" s="250">
        <v>12</v>
      </c>
      <c r="B18" s="254" t="s">
        <v>248</v>
      </c>
      <c r="C18" s="252">
        <f>'3-流动资产汇总'!C17</f>
        <v>0</v>
      </c>
      <c r="D18" s="252">
        <f>'3-流动资产汇总'!D17</f>
        <v>0</v>
      </c>
      <c r="E18" s="253">
        <f t="shared" si="2"/>
        <v>0</v>
      </c>
      <c r="F18" s="253">
        <f t="shared" si="3"/>
        <v>0</v>
      </c>
    </row>
    <row r="19" spans="1:7" ht="16.5" customHeight="1">
      <c r="A19" s="250">
        <v>13</v>
      </c>
      <c r="B19" s="254" t="s">
        <v>194</v>
      </c>
      <c r="C19" s="252">
        <f>'3-流动资产汇总'!C18</f>
        <v>0</v>
      </c>
      <c r="D19" s="252">
        <f>'3-流动资产汇总'!D18</f>
        <v>0</v>
      </c>
      <c r="E19" s="253">
        <f t="shared" si="2"/>
        <v>0</v>
      </c>
      <c r="F19" s="253">
        <f t="shared" si="3"/>
        <v>0</v>
      </c>
    </row>
    <row r="20" spans="1:7" ht="16.5" customHeight="1">
      <c r="A20" s="250">
        <v>14</v>
      </c>
      <c r="B20" s="254" t="s">
        <v>196</v>
      </c>
      <c r="C20" s="252">
        <f>'3-流动资产汇总'!C19</f>
        <v>0</v>
      </c>
      <c r="D20" s="252">
        <f>'3-流动资产汇总'!D19</f>
        <v>0</v>
      </c>
      <c r="E20" s="253">
        <f t="shared" si="2"/>
        <v>0</v>
      </c>
      <c r="F20" s="253">
        <f t="shared" si="3"/>
        <v>0</v>
      </c>
    </row>
    <row r="21" spans="1:7" ht="16.5" customHeight="1">
      <c r="A21" s="250">
        <v>15</v>
      </c>
      <c r="B21" s="251" t="s">
        <v>249</v>
      </c>
      <c r="C21" s="252" t="e">
        <f>SUM(C22:C39)</f>
        <v>#REF!</v>
      </c>
      <c r="D21" s="252" t="e">
        <f>SUM(D22:D39)</f>
        <v>#REF!</v>
      </c>
      <c r="E21" s="253" t="e">
        <f t="shared" si="2"/>
        <v>#REF!</v>
      </c>
      <c r="F21" s="253" t="e">
        <f t="shared" si="3"/>
        <v>#REF!</v>
      </c>
      <c r="G21" s="11">
        <f>SUM(G22:G39)</f>
        <v>0</v>
      </c>
    </row>
    <row r="22" spans="1:7" ht="16.5" customHeight="1">
      <c r="A22" s="250">
        <v>16</v>
      </c>
      <c r="B22" s="251" t="s">
        <v>250</v>
      </c>
      <c r="C22" s="252">
        <f>'4-非流动资产汇总'!C7</f>
        <v>0</v>
      </c>
      <c r="D22" s="252">
        <f>'4-非流动资产汇总'!D7</f>
        <v>0</v>
      </c>
      <c r="E22" s="253">
        <f t="shared" si="2"/>
        <v>0</v>
      </c>
      <c r="F22" s="253">
        <f t="shared" si="3"/>
        <v>0</v>
      </c>
    </row>
    <row r="23" spans="1:7" ht="16.5" customHeight="1">
      <c r="A23" s="250">
        <v>17</v>
      </c>
      <c r="B23" s="251" t="s">
        <v>251</v>
      </c>
      <c r="C23" s="252">
        <f>'4-非流动资产汇总'!C8</f>
        <v>0</v>
      </c>
      <c r="D23" s="252">
        <f>'4-非流动资产汇总'!D8</f>
        <v>0</v>
      </c>
      <c r="E23" s="253">
        <f t="shared" si="2"/>
        <v>0</v>
      </c>
      <c r="F23" s="253">
        <f t="shared" si="3"/>
        <v>0</v>
      </c>
    </row>
    <row r="24" spans="1:7" ht="16.5" customHeight="1">
      <c r="A24" s="250">
        <v>18</v>
      </c>
      <c r="B24" s="254" t="s">
        <v>205</v>
      </c>
      <c r="C24" s="252">
        <f>'4-非流动资产汇总'!C9</f>
        <v>0</v>
      </c>
      <c r="D24" s="252">
        <f>'4-非流动资产汇总'!D9</f>
        <v>0</v>
      </c>
      <c r="E24" s="253">
        <f t="shared" si="2"/>
        <v>0</v>
      </c>
      <c r="F24" s="253">
        <f t="shared" si="3"/>
        <v>0</v>
      </c>
    </row>
    <row r="25" spans="1:7" ht="16.5" customHeight="1">
      <c r="A25" s="250">
        <v>19</v>
      </c>
      <c r="B25" s="254" t="s">
        <v>207</v>
      </c>
      <c r="C25" s="252">
        <f>'4-非流动资产汇总'!C10</f>
        <v>0</v>
      </c>
      <c r="D25" s="252">
        <f>'4-非流动资产汇总'!D10</f>
        <v>0</v>
      </c>
      <c r="E25" s="253">
        <f t="shared" si="2"/>
        <v>0</v>
      </c>
      <c r="F25" s="253">
        <f t="shared" si="3"/>
        <v>0</v>
      </c>
    </row>
    <row r="26" spans="1:7" ht="16.5" customHeight="1">
      <c r="A26" s="250">
        <v>20</v>
      </c>
      <c r="B26" s="254" t="s">
        <v>252</v>
      </c>
      <c r="C26" s="252">
        <f>'4-非流动资产汇总'!C11</f>
        <v>0</v>
      </c>
      <c r="D26" s="252">
        <f>'4-非流动资产汇总'!D11</f>
        <v>0</v>
      </c>
      <c r="E26" s="253">
        <f t="shared" si="2"/>
        <v>0</v>
      </c>
      <c r="F26" s="253">
        <f t="shared" si="3"/>
        <v>0</v>
      </c>
    </row>
    <row r="27" spans="1:7" ht="16.5" customHeight="1">
      <c r="A27" s="250">
        <v>21</v>
      </c>
      <c r="B27" s="254" t="s">
        <v>253</v>
      </c>
      <c r="C27" s="252">
        <f>'4-6其他非流动金融资产汇总'!C27</f>
        <v>0</v>
      </c>
      <c r="D27" s="252">
        <f>'4-6其他非流动金融资产汇总'!D27</f>
        <v>0</v>
      </c>
      <c r="E27" s="253">
        <f t="shared" si="2"/>
        <v>0</v>
      </c>
      <c r="F27" s="253">
        <f t="shared" si="3"/>
        <v>0</v>
      </c>
    </row>
    <row r="28" spans="1:7" ht="16.5" customHeight="1">
      <c r="A28" s="250">
        <v>22</v>
      </c>
      <c r="B28" s="254" t="s">
        <v>209</v>
      </c>
      <c r="C28" s="252">
        <f>'4-非流动资产汇总'!C13</f>
        <v>0</v>
      </c>
      <c r="D28" s="252">
        <f>'4-非流动资产汇总'!D13</f>
        <v>0</v>
      </c>
      <c r="E28" s="253">
        <f t="shared" si="2"/>
        <v>0</v>
      </c>
      <c r="F28" s="253">
        <f t="shared" si="3"/>
        <v>0</v>
      </c>
    </row>
    <row r="29" spans="1:7" ht="16.5" customHeight="1">
      <c r="A29" s="250">
        <v>23</v>
      </c>
      <c r="B29" s="254" t="s">
        <v>211</v>
      </c>
      <c r="C29" s="252" t="e">
        <f>'4-非流动资产汇总'!C14</f>
        <v>#REF!</v>
      </c>
      <c r="D29" s="252" t="e">
        <f>'4-非流动资产汇总'!D14</f>
        <v>#REF!</v>
      </c>
      <c r="E29" s="253" t="e">
        <f t="shared" si="2"/>
        <v>#REF!</v>
      </c>
      <c r="F29" s="253" t="e">
        <f t="shared" si="3"/>
        <v>#REF!</v>
      </c>
    </row>
    <row r="30" spans="1:7" ht="16.5" customHeight="1">
      <c r="A30" s="250">
        <v>24</v>
      </c>
      <c r="B30" s="254" t="s">
        <v>213</v>
      </c>
      <c r="C30" s="252">
        <f>'4-非流动资产汇总'!C15</f>
        <v>0</v>
      </c>
      <c r="D30" s="252">
        <f>'4-非流动资产汇总'!D15</f>
        <v>0</v>
      </c>
      <c r="E30" s="253">
        <f t="shared" si="2"/>
        <v>0</v>
      </c>
      <c r="F30" s="253">
        <f t="shared" si="3"/>
        <v>0</v>
      </c>
    </row>
    <row r="31" spans="1:7" ht="16.5" customHeight="1">
      <c r="A31" s="250">
        <v>25</v>
      </c>
      <c r="B31" s="254" t="s">
        <v>219</v>
      </c>
      <c r="C31" s="252">
        <f>'4-非流动资产汇总'!C16</f>
        <v>0</v>
      </c>
      <c r="D31" s="252">
        <f>'4-非流动资产汇总'!D16</f>
        <v>0</v>
      </c>
      <c r="E31" s="253">
        <f t="shared" ref="E31:E50" si="4">D31-C31</f>
        <v>0</v>
      </c>
      <c r="F31" s="253">
        <f t="shared" ref="F31:F50" si="5">IF(C31=0,0,E31/ABS(C31))*100</f>
        <v>0</v>
      </c>
    </row>
    <row r="32" spans="1:7" ht="16.5" customHeight="1">
      <c r="A32" s="250">
        <v>26</v>
      </c>
      <c r="B32" s="254" t="s">
        <v>221</v>
      </c>
      <c r="C32" s="252">
        <f>'4-非流动资产汇总'!C17</f>
        <v>0</v>
      </c>
      <c r="D32" s="252">
        <f>'4-非流动资产汇总'!D17</f>
        <v>0</v>
      </c>
      <c r="E32" s="253">
        <f t="shared" si="4"/>
        <v>0</v>
      </c>
      <c r="F32" s="253">
        <f t="shared" si="5"/>
        <v>0</v>
      </c>
    </row>
    <row r="33" spans="1:7" ht="16.5" customHeight="1">
      <c r="A33" s="250">
        <v>27</v>
      </c>
      <c r="B33" s="254" t="s">
        <v>254</v>
      </c>
      <c r="C33" s="252">
        <f>'4-非流动资产汇总'!C18</f>
        <v>0</v>
      </c>
      <c r="D33" s="252">
        <f>'4-非流动资产汇总'!D18</f>
        <v>0</v>
      </c>
      <c r="E33" s="253">
        <f t="shared" si="4"/>
        <v>0</v>
      </c>
      <c r="F33" s="253">
        <f t="shared" si="5"/>
        <v>0</v>
      </c>
    </row>
    <row r="34" spans="1:7" ht="16.5" customHeight="1">
      <c r="A34" s="250">
        <v>28</v>
      </c>
      <c r="B34" s="254" t="s">
        <v>222</v>
      </c>
      <c r="C34" s="252">
        <f>'4-非流动资产汇总'!C19</f>
        <v>0</v>
      </c>
      <c r="D34" s="252">
        <f>'4-非流动资产汇总'!D19</f>
        <v>0</v>
      </c>
      <c r="E34" s="253">
        <f t="shared" si="4"/>
        <v>0</v>
      </c>
      <c r="F34" s="253">
        <f t="shared" si="5"/>
        <v>0</v>
      </c>
    </row>
    <row r="35" spans="1:7" ht="16.5" customHeight="1">
      <c r="A35" s="250">
        <v>29</v>
      </c>
      <c r="B35" s="255" t="s">
        <v>224</v>
      </c>
      <c r="C35" s="253">
        <f>'4-非流动资产汇总'!C20</f>
        <v>0</v>
      </c>
      <c r="D35" s="253">
        <f>'4-非流动资产汇总'!D20</f>
        <v>0</v>
      </c>
      <c r="E35" s="253">
        <f t="shared" si="4"/>
        <v>0</v>
      </c>
      <c r="F35" s="253">
        <f t="shared" si="5"/>
        <v>0</v>
      </c>
    </row>
    <row r="36" spans="1:7" ht="16.5" customHeight="1">
      <c r="A36" s="250">
        <v>30</v>
      </c>
      <c r="B36" s="255" t="s">
        <v>226</v>
      </c>
      <c r="C36" s="253">
        <f>'4-非流动资产汇总'!C21</f>
        <v>0</v>
      </c>
      <c r="D36" s="253">
        <f>'4-非流动资产汇总'!D21</f>
        <v>0</v>
      </c>
      <c r="E36" s="253">
        <f t="shared" si="4"/>
        <v>0</v>
      </c>
      <c r="F36" s="253">
        <f t="shared" si="5"/>
        <v>0</v>
      </c>
    </row>
    <row r="37" spans="1:7" ht="16.5" customHeight="1">
      <c r="A37" s="250">
        <v>31</v>
      </c>
      <c r="B37" s="255" t="s">
        <v>228</v>
      </c>
      <c r="C37" s="253">
        <f>'4-非流动资产汇总'!C22</f>
        <v>0</v>
      </c>
      <c r="D37" s="253">
        <f>'4-非流动资产汇总'!D22</f>
        <v>0</v>
      </c>
      <c r="E37" s="253">
        <f t="shared" si="4"/>
        <v>0</v>
      </c>
      <c r="F37" s="253">
        <f t="shared" si="5"/>
        <v>0</v>
      </c>
    </row>
    <row r="38" spans="1:7" ht="16.5" customHeight="1">
      <c r="A38" s="250">
        <v>32</v>
      </c>
      <c r="B38" s="255" t="s">
        <v>230</v>
      </c>
      <c r="C38" s="253">
        <f>'4-非流动资产汇总'!C23</f>
        <v>0</v>
      </c>
      <c r="D38" s="253">
        <f>'4-非流动资产汇总'!D23</f>
        <v>0</v>
      </c>
      <c r="E38" s="253">
        <f t="shared" si="4"/>
        <v>0</v>
      </c>
      <c r="F38" s="253">
        <f t="shared" si="5"/>
        <v>0</v>
      </c>
    </row>
    <row r="39" spans="1:7" ht="16.5" customHeight="1">
      <c r="A39" s="250">
        <v>33</v>
      </c>
      <c r="B39" s="255" t="s">
        <v>232</v>
      </c>
      <c r="C39" s="253">
        <f>'4-非流动资产汇总'!C24</f>
        <v>0</v>
      </c>
      <c r="D39" s="253">
        <f>'4-非流动资产汇总'!D24</f>
        <v>0</v>
      </c>
      <c r="E39" s="253">
        <f t="shared" si="4"/>
        <v>0</v>
      </c>
      <c r="F39" s="253">
        <f t="shared" si="5"/>
        <v>0</v>
      </c>
    </row>
    <row r="40" spans="1:7" ht="16.5" customHeight="1">
      <c r="A40" s="250">
        <v>34</v>
      </c>
      <c r="B40" s="256" t="s">
        <v>255</v>
      </c>
      <c r="C40" s="253" t="e">
        <f>C7+C21</f>
        <v>#REF!</v>
      </c>
      <c r="D40" s="253" t="e">
        <f>D7+D21</f>
        <v>#REF!</v>
      </c>
      <c r="E40" s="253" t="e">
        <f t="shared" si="4"/>
        <v>#REF!</v>
      </c>
      <c r="F40" s="253" t="e">
        <f t="shared" si="5"/>
        <v>#REF!</v>
      </c>
      <c r="G40" s="11">
        <f>G7+G21</f>
        <v>0</v>
      </c>
    </row>
    <row r="41" spans="1:7" ht="16.5" customHeight="1">
      <c r="A41" s="250">
        <v>35</v>
      </c>
      <c r="B41" s="251" t="s">
        <v>256</v>
      </c>
      <c r="C41" s="252">
        <f>SUM(C42:C54)</f>
        <v>0</v>
      </c>
      <c r="D41" s="252">
        <f>SUM(D42:D54)</f>
        <v>0</v>
      </c>
      <c r="E41" s="253">
        <f t="shared" si="4"/>
        <v>0</v>
      </c>
      <c r="F41" s="253">
        <f t="shared" si="5"/>
        <v>0</v>
      </c>
      <c r="G41" s="11">
        <f>SUM(G42:G54)</f>
        <v>0</v>
      </c>
    </row>
    <row r="42" spans="1:7" ht="16.5" customHeight="1">
      <c r="A42" s="250">
        <v>36</v>
      </c>
      <c r="B42" s="254" t="s">
        <v>177</v>
      </c>
      <c r="C42" s="252">
        <f>'5-流动负债汇总'!C7</f>
        <v>0</v>
      </c>
      <c r="D42" s="252">
        <f>'5-流动负债汇总'!D7</f>
        <v>0</v>
      </c>
      <c r="E42" s="253">
        <f t="shared" si="4"/>
        <v>0</v>
      </c>
      <c r="F42" s="253">
        <f t="shared" si="5"/>
        <v>0</v>
      </c>
    </row>
    <row r="43" spans="1:7" ht="16.5" customHeight="1">
      <c r="A43" s="250">
        <v>37</v>
      </c>
      <c r="B43" s="254" t="s">
        <v>179</v>
      </c>
      <c r="C43" s="252">
        <f>'5-流动负债汇总'!C8</f>
        <v>0</v>
      </c>
      <c r="D43" s="252">
        <f>'5-流动负债汇总'!D8</f>
        <v>0</v>
      </c>
      <c r="E43" s="253">
        <f t="shared" si="4"/>
        <v>0</v>
      </c>
      <c r="F43" s="253">
        <f t="shared" si="5"/>
        <v>0</v>
      </c>
    </row>
    <row r="44" spans="1:7" ht="16.5" customHeight="1">
      <c r="A44" s="250">
        <v>38</v>
      </c>
      <c r="B44" s="254" t="s">
        <v>257</v>
      </c>
      <c r="C44" s="252">
        <f>'5-流动负债汇总'!C9</f>
        <v>0</v>
      </c>
      <c r="D44" s="252">
        <f>'5-流动负债汇总'!D9</f>
        <v>0</v>
      </c>
      <c r="E44" s="253">
        <f t="shared" si="4"/>
        <v>0</v>
      </c>
      <c r="F44" s="253">
        <f t="shared" si="5"/>
        <v>0</v>
      </c>
    </row>
    <row r="45" spans="1:7" ht="16.5" customHeight="1">
      <c r="A45" s="250">
        <v>39</v>
      </c>
      <c r="B45" s="254" t="s">
        <v>181</v>
      </c>
      <c r="C45" s="252">
        <f>'5-流动负债汇总'!C10</f>
        <v>0</v>
      </c>
      <c r="D45" s="252">
        <f>'5-流动负债汇总'!D10</f>
        <v>0</v>
      </c>
      <c r="E45" s="253">
        <f t="shared" si="4"/>
        <v>0</v>
      </c>
      <c r="F45" s="253">
        <f t="shared" si="5"/>
        <v>0</v>
      </c>
    </row>
    <row r="46" spans="1:7" ht="16.5" customHeight="1">
      <c r="A46" s="250">
        <v>40</v>
      </c>
      <c r="B46" s="254" t="s">
        <v>183</v>
      </c>
      <c r="C46" s="252">
        <f>'5-流动负债汇总'!C11</f>
        <v>0</v>
      </c>
      <c r="D46" s="252">
        <f>'5-流动负债汇总'!D11</f>
        <v>0</v>
      </c>
      <c r="E46" s="253">
        <f t="shared" si="4"/>
        <v>0</v>
      </c>
      <c r="F46" s="253">
        <f t="shared" si="5"/>
        <v>0</v>
      </c>
    </row>
    <row r="47" spans="1:7" ht="16.5" customHeight="1">
      <c r="A47" s="250">
        <v>41</v>
      </c>
      <c r="B47" s="254" t="s">
        <v>185</v>
      </c>
      <c r="C47" s="252">
        <f>'5-流动负债汇总'!C12</f>
        <v>0</v>
      </c>
      <c r="D47" s="252">
        <f>'5-流动负债汇总'!D12</f>
        <v>0</v>
      </c>
      <c r="E47" s="253">
        <f t="shared" si="4"/>
        <v>0</v>
      </c>
      <c r="F47" s="253">
        <f t="shared" si="5"/>
        <v>0</v>
      </c>
    </row>
    <row r="48" spans="1:7" ht="16.5" customHeight="1">
      <c r="A48" s="250">
        <v>42</v>
      </c>
      <c r="B48" s="254" t="s">
        <v>258</v>
      </c>
      <c r="C48" s="252">
        <f>'5-流动负债汇总'!C13</f>
        <v>0</v>
      </c>
      <c r="D48" s="252">
        <f>'5-流动负债汇总'!D13</f>
        <v>0</v>
      </c>
      <c r="E48" s="253">
        <f t="shared" si="4"/>
        <v>0</v>
      </c>
      <c r="F48" s="253">
        <f t="shared" si="5"/>
        <v>0</v>
      </c>
    </row>
    <row r="49" spans="1:7" ht="16.5" customHeight="1">
      <c r="A49" s="250">
        <v>43</v>
      </c>
      <c r="B49" s="254" t="s">
        <v>187</v>
      </c>
      <c r="C49" s="252">
        <f>'5-流动负债汇总'!C14</f>
        <v>0</v>
      </c>
      <c r="D49" s="252">
        <f>'5-流动负债汇总'!D14</f>
        <v>0</v>
      </c>
      <c r="E49" s="253">
        <f t="shared" si="4"/>
        <v>0</v>
      </c>
      <c r="F49" s="253">
        <f t="shared" si="5"/>
        <v>0</v>
      </c>
    </row>
    <row r="50" spans="1:7" ht="16.5" customHeight="1">
      <c r="A50" s="250">
        <v>44</v>
      </c>
      <c r="B50" s="254" t="s">
        <v>189</v>
      </c>
      <c r="C50" s="252">
        <f>'5-流动负债汇总'!C15</f>
        <v>0</v>
      </c>
      <c r="D50" s="252">
        <f>'5-流动负债汇总'!D15</f>
        <v>0</v>
      </c>
      <c r="E50" s="253">
        <f t="shared" si="4"/>
        <v>0</v>
      </c>
      <c r="F50" s="253">
        <f t="shared" si="5"/>
        <v>0</v>
      </c>
    </row>
    <row r="51" spans="1:7" ht="16.5" customHeight="1">
      <c r="A51" s="250">
        <v>45</v>
      </c>
      <c r="B51" s="254" t="s">
        <v>195</v>
      </c>
      <c r="C51" s="252">
        <f>'5-流动负债汇总'!C16</f>
        <v>0</v>
      </c>
      <c r="D51" s="252">
        <f>'5-流动负债汇总'!D16</f>
        <v>0</v>
      </c>
      <c r="E51" s="253">
        <f t="shared" ref="E51:E65" si="6">D51-C51</f>
        <v>0</v>
      </c>
      <c r="F51" s="253">
        <f t="shared" ref="F51:F65" si="7">IF(C51=0,0,E51/ABS(C51))*100</f>
        <v>0</v>
      </c>
    </row>
    <row r="52" spans="1:7" ht="16.5" customHeight="1">
      <c r="A52" s="250">
        <v>46</v>
      </c>
      <c r="B52" s="254" t="s">
        <v>259</v>
      </c>
      <c r="C52" s="252">
        <f>'5-流动负债汇总'!C17</f>
        <v>0</v>
      </c>
      <c r="D52" s="252">
        <f>'5-流动负债汇总'!D17</f>
        <v>0</v>
      </c>
      <c r="E52" s="253">
        <f t="shared" si="6"/>
        <v>0</v>
      </c>
      <c r="F52" s="253">
        <f t="shared" si="7"/>
        <v>0</v>
      </c>
    </row>
    <row r="53" spans="1:7" ht="16.5" customHeight="1">
      <c r="A53" s="250">
        <v>47</v>
      </c>
      <c r="B53" s="254" t="s">
        <v>197</v>
      </c>
      <c r="C53" s="252">
        <f>'5-流动负债汇总'!C18</f>
        <v>0</v>
      </c>
      <c r="D53" s="252">
        <f>'5-流动负债汇总'!D18</f>
        <v>0</v>
      </c>
      <c r="E53" s="253">
        <f t="shared" si="6"/>
        <v>0</v>
      </c>
      <c r="F53" s="253">
        <f t="shared" si="7"/>
        <v>0</v>
      </c>
    </row>
    <row r="54" spans="1:7" ht="16.5" customHeight="1">
      <c r="A54" s="250">
        <v>48</v>
      </c>
      <c r="B54" s="254" t="s">
        <v>198</v>
      </c>
      <c r="C54" s="252">
        <f>'5-流动负债汇总'!C19</f>
        <v>0</v>
      </c>
      <c r="D54" s="252">
        <f>'5-流动负债汇总'!D19</f>
        <v>0</v>
      </c>
      <c r="E54" s="253">
        <f t="shared" si="6"/>
        <v>0</v>
      </c>
      <c r="F54" s="253">
        <f t="shared" si="7"/>
        <v>0</v>
      </c>
    </row>
    <row r="55" spans="1:7" ht="16.5" customHeight="1">
      <c r="A55" s="250">
        <v>49</v>
      </c>
      <c r="B55" s="251" t="s">
        <v>260</v>
      </c>
      <c r="C55" s="252">
        <f>SUM(C56:C63)</f>
        <v>0</v>
      </c>
      <c r="D55" s="252">
        <f>SUM(D56:D63)</f>
        <v>0</v>
      </c>
      <c r="E55" s="253">
        <f t="shared" si="6"/>
        <v>0</v>
      </c>
      <c r="F55" s="253">
        <f t="shared" si="7"/>
        <v>0</v>
      </c>
      <c r="G55" s="11">
        <f>SUM(G56:G63)</f>
        <v>0</v>
      </c>
    </row>
    <row r="56" spans="1:7" ht="16.5" customHeight="1">
      <c r="A56" s="250">
        <v>50</v>
      </c>
      <c r="B56" s="257" t="s">
        <v>204</v>
      </c>
      <c r="C56" s="252">
        <f>'6-非流动负债汇总'!C7</f>
        <v>0</v>
      </c>
      <c r="D56" s="252">
        <f>'6-非流动负债汇总'!D7</f>
        <v>0</v>
      </c>
      <c r="E56" s="253">
        <f t="shared" si="6"/>
        <v>0</v>
      </c>
      <c r="F56" s="253">
        <f t="shared" si="7"/>
        <v>0</v>
      </c>
    </row>
    <row r="57" spans="1:7" ht="16.5" customHeight="1">
      <c r="A57" s="250">
        <v>51</v>
      </c>
      <c r="B57" s="254" t="s">
        <v>206</v>
      </c>
      <c r="C57" s="252">
        <f>'6-非流动负债汇总'!C8</f>
        <v>0</v>
      </c>
      <c r="D57" s="252">
        <f>'6-非流动负债汇总'!D8</f>
        <v>0</v>
      </c>
      <c r="E57" s="253">
        <f t="shared" si="6"/>
        <v>0</v>
      </c>
      <c r="F57" s="253">
        <f t="shared" si="7"/>
        <v>0</v>
      </c>
    </row>
    <row r="58" spans="1:7" ht="16.5" customHeight="1">
      <c r="A58" s="250">
        <v>52</v>
      </c>
      <c r="B58" s="257" t="s">
        <v>261</v>
      </c>
      <c r="C58" s="252">
        <f>'6-非流动负债汇总'!C9</f>
        <v>0</v>
      </c>
      <c r="D58" s="252">
        <f>'6-非流动负债汇总'!D9</f>
        <v>0</v>
      </c>
      <c r="E58" s="253">
        <f t="shared" si="6"/>
        <v>0</v>
      </c>
      <c r="F58" s="253">
        <f t="shared" si="7"/>
        <v>0</v>
      </c>
    </row>
    <row r="59" spans="1:7" ht="16.5" customHeight="1">
      <c r="A59" s="250">
        <v>53</v>
      </c>
      <c r="B59" s="257" t="s">
        <v>208</v>
      </c>
      <c r="C59" s="252">
        <f>'6-非流动负债汇总'!C10</f>
        <v>0</v>
      </c>
      <c r="D59" s="252">
        <f>'6-非流动负债汇总'!D10</f>
        <v>0</v>
      </c>
      <c r="E59" s="253">
        <f t="shared" si="6"/>
        <v>0</v>
      </c>
      <c r="F59" s="253">
        <f t="shared" si="7"/>
        <v>0</v>
      </c>
    </row>
    <row r="60" spans="1:7" ht="16.5" customHeight="1">
      <c r="A60" s="250">
        <v>54</v>
      </c>
      <c r="B60" s="257" t="s">
        <v>212</v>
      </c>
      <c r="C60" s="252">
        <f>'6-非流动负债汇总'!C11</f>
        <v>0</v>
      </c>
      <c r="D60" s="252">
        <f>'6-非流动负债汇总'!D11</f>
        <v>0</v>
      </c>
      <c r="E60" s="253">
        <f t="shared" si="6"/>
        <v>0</v>
      </c>
      <c r="F60" s="253">
        <f t="shared" si="7"/>
        <v>0</v>
      </c>
    </row>
    <row r="61" spans="1:7" ht="16.5" customHeight="1">
      <c r="A61" s="250">
        <v>55</v>
      </c>
      <c r="B61" s="257" t="s">
        <v>262</v>
      </c>
      <c r="C61" s="252">
        <f>'6-非流动负债汇总'!C12</f>
        <v>0</v>
      </c>
      <c r="D61" s="252">
        <f>'6-非流动负债汇总'!D12</f>
        <v>0</v>
      </c>
      <c r="E61" s="253">
        <f t="shared" si="6"/>
        <v>0</v>
      </c>
      <c r="F61" s="253">
        <f t="shared" si="7"/>
        <v>0</v>
      </c>
    </row>
    <row r="62" spans="1:7" ht="16.5" customHeight="1">
      <c r="A62" s="250">
        <v>56</v>
      </c>
      <c r="B62" s="257" t="s">
        <v>214</v>
      </c>
      <c r="C62" s="252">
        <f>'6-非流动负债汇总'!C13</f>
        <v>0</v>
      </c>
      <c r="D62" s="252">
        <f>'6-非流动负债汇总'!D13</f>
        <v>0</v>
      </c>
      <c r="E62" s="253">
        <f t="shared" si="6"/>
        <v>0</v>
      </c>
      <c r="F62" s="253">
        <f t="shared" si="7"/>
        <v>0</v>
      </c>
    </row>
    <row r="63" spans="1:7" ht="16.5" customHeight="1">
      <c r="A63" s="250">
        <v>57</v>
      </c>
      <c r="B63" s="257" t="s">
        <v>216</v>
      </c>
      <c r="C63" s="252">
        <f>'6-非流动负债汇总'!C14</f>
        <v>0</v>
      </c>
      <c r="D63" s="252">
        <f>'6-非流动负债汇总'!D14</f>
        <v>0</v>
      </c>
      <c r="E63" s="253">
        <f t="shared" si="6"/>
        <v>0</v>
      </c>
      <c r="F63" s="253">
        <f t="shared" si="7"/>
        <v>0</v>
      </c>
    </row>
    <row r="64" spans="1:7" ht="16.5" customHeight="1">
      <c r="A64" s="250">
        <v>58</v>
      </c>
      <c r="B64" s="258" t="s">
        <v>263</v>
      </c>
      <c r="C64" s="252">
        <f>C41+C55</f>
        <v>0</v>
      </c>
      <c r="D64" s="252">
        <f>D41+D55</f>
        <v>0</v>
      </c>
      <c r="E64" s="253">
        <f t="shared" si="6"/>
        <v>0</v>
      </c>
      <c r="F64" s="253">
        <f t="shared" si="7"/>
        <v>0</v>
      </c>
      <c r="G64" s="11">
        <f>G41+G55</f>
        <v>0</v>
      </c>
    </row>
    <row r="65" spans="1:7" ht="16.5" customHeight="1">
      <c r="A65" s="250">
        <v>59</v>
      </c>
      <c r="B65" s="258" t="s">
        <v>264</v>
      </c>
      <c r="C65" s="252" t="e">
        <f>C40-C64</f>
        <v>#REF!</v>
      </c>
      <c r="D65" s="252" t="e">
        <f>D40-D64</f>
        <v>#REF!</v>
      </c>
      <c r="E65" s="253" t="e">
        <f t="shared" si="6"/>
        <v>#REF!</v>
      </c>
      <c r="F65" s="253" t="e">
        <f t="shared" si="7"/>
        <v>#REF!</v>
      </c>
      <c r="G65" s="11">
        <f>G40-G64</f>
        <v>0</v>
      </c>
    </row>
    <row r="66" spans="1:7" s="246" customFormat="1" ht="15.75" customHeight="1">
      <c r="A66" s="259"/>
      <c r="B66" s="259"/>
      <c r="C66" s="259"/>
      <c r="D66" s="418"/>
      <c r="E66" s="418"/>
      <c r="F66" s="418"/>
    </row>
    <row r="67" spans="1:7" s="247" customFormat="1" ht="15" customHeight="1">
      <c r="A67" s="260" t="str">
        <f>表头信息!D14&amp;表头信息!E14</f>
        <v>评估机构：正衡房地产资产评估有限公司</v>
      </c>
      <c r="B67" s="261"/>
      <c r="C67" s="261"/>
      <c r="D67" s="419"/>
      <c r="E67" s="419"/>
      <c r="F67" s="419"/>
      <c r="G67" s="262"/>
    </row>
    <row r="68" spans="1:7" s="248" customFormat="1" ht="15" customHeight="1">
      <c r="A68" s="263"/>
      <c r="B68" s="264"/>
      <c r="C68" s="264"/>
      <c r="D68" s="265"/>
      <c r="E68" s="266"/>
      <c r="F68" s="267"/>
      <c r="G68" s="268"/>
    </row>
  </sheetData>
  <sheetProtection formatColumns="0"/>
  <mergeCells count="10">
    <mergeCell ref="A1:F1"/>
    <mergeCell ref="A2:F2"/>
    <mergeCell ref="D66:F66"/>
    <mergeCell ref="D67:F67"/>
    <mergeCell ref="A5:A6"/>
    <mergeCell ref="B5:B6"/>
    <mergeCell ref="C5:C6"/>
    <mergeCell ref="D5:D6"/>
    <mergeCell ref="E5:E6"/>
    <mergeCell ref="F5:F6"/>
  </mergeCells>
  <phoneticPr fontId="67" type="noConversion"/>
  <hyperlinks>
    <hyperlink ref="B7" location="'3-流动资产汇总'!A1" display="一、流动资产合计" xr:uid="{00000000-0004-0000-0300-000000000000}"/>
    <hyperlink ref="B21" location="'4-非流动资产汇总'!A1" display="二、非流动资产合计" xr:uid="{00000000-0004-0000-0300-000001000000}"/>
    <hyperlink ref="B41" location="'5-流动负债汇总'!A1" display="四、流动负债合计" xr:uid="{00000000-0004-0000-0300-000002000000}"/>
    <hyperlink ref="B55" location="'6-非流动负债汇总'!A1" display="五、非流动负债合计" xr:uid="{00000000-0004-0000-0300-000003000000}"/>
    <hyperlink ref="A1:F1" location="'1-汇总表'!A1" display="资产评估结果分类汇总表" xr:uid="{00000000-0004-0000-0300-000004000000}"/>
  </hyperlinks>
  <printOptions horizontalCentered="1"/>
  <pageMargins left="0.35433070866141703" right="0.35433070866141703" top="0.78740157480314998" bottom="0.59055118110236204" header="0.59055118110236204" footer="0.39370078740157499"/>
  <pageSetup paperSize="9" scale="60" fitToHeight="0" orientation="portrait" blackAndWhite="1" r:id="rId1"/>
  <headerFooter scaleWithDoc="0">
    <oddFooter>&amp;C&amp;"宋体,常规"&amp;9共&amp;N页　第&amp;P页</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R30"/>
  <sheetViews>
    <sheetView view="pageBreakPreview" zoomScale="85" zoomScaleNormal="100" workbookViewId="0">
      <pane xSplit="1" ySplit="6" topLeftCell="B7" activePane="bottomRight" state="frozen"/>
      <selection pane="topRight"/>
      <selection pane="bottomLeft"/>
      <selection pane="bottomRight" activeCell="C21" sqref="C21"/>
    </sheetView>
  </sheetViews>
  <sheetFormatPr defaultColWidth="8.625" defaultRowHeight="15.75" customHeight="1"/>
  <cols>
    <col min="1" max="1" width="5.25" style="11" customWidth="1"/>
    <col min="2" max="2" width="27.625" style="11" customWidth="1"/>
    <col min="3" max="3" width="14.875" style="11" customWidth="1"/>
    <col min="4" max="4" width="8.25" style="11" customWidth="1"/>
    <col min="5" max="5" width="13.5" style="147" customWidth="1"/>
    <col min="6" max="8" width="13.5" style="11" customWidth="1"/>
    <col min="9" max="9" width="20.75" style="11" customWidth="1"/>
    <col min="10" max="32" width="9" style="11"/>
    <col min="33" max="16384" width="8.625" style="11"/>
  </cols>
  <sheetData>
    <row r="1" spans="1:18" s="7" customFormat="1" ht="30" customHeight="1">
      <c r="A1" s="415" t="str">
        <f>"长期应收款评估"&amp;表头信息!E35</f>
        <v>长期应收款评估明细表</v>
      </c>
      <c r="B1" s="415"/>
      <c r="C1" s="415"/>
      <c r="D1" s="415"/>
      <c r="E1" s="415"/>
      <c r="F1" s="415"/>
      <c r="G1" s="415"/>
      <c r="H1" s="437"/>
      <c r="I1" s="437"/>
    </row>
    <row r="2" spans="1:18" ht="15.75" customHeight="1">
      <c r="A2" s="417" t="str">
        <f>表头信息!D5&amp;表头信息!E5</f>
        <v>评估基准日：2022年10月31日</v>
      </c>
      <c r="B2" s="417"/>
      <c r="C2" s="417"/>
      <c r="D2" s="417"/>
      <c r="E2" s="457"/>
      <c r="F2" s="457"/>
      <c r="G2" s="457"/>
      <c r="H2" s="457"/>
      <c r="I2" s="457"/>
    </row>
    <row r="3" spans="1:18" ht="15.75" customHeight="1">
      <c r="A3" s="12"/>
      <c r="B3" s="12"/>
      <c r="C3" s="12"/>
      <c r="D3" s="12"/>
      <c r="E3" s="13"/>
      <c r="F3" s="13"/>
      <c r="G3" s="13"/>
      <c r="H3" s="448" t="s">
        <v>595</v>
      </c>
      <c r="I3" s="449"/>
    </row>
    <row r="4" spans="1:18" ht="15.75" customHeight="1">
      <c r="A4" s="64" t="str">
        <f>表头信息!D2&amp;表头信息!E2</f>
        <v>产权持有单位：西安曲江楼观旅游农业开发有限公司</v>
      </c>
      <c r="B4" s="15"/>
      <c r="C4" s="15"/>
      <c r="D4" s="15"/>
      <c r="E4" s="148"/>
      <c r="F4" s="15"/>
      <c r="G4" s="15"/>
      <c r="H4" s="461" t="s">
        <v>3</v>
      </c>
      <c r="I4" s="462"/>
    </row>
    <row r="5" spans="1:18" s="8" customFormat="1" ht="15.75" customHeight="1">
      <c r="A5" s="455" t="s">
        <v>5</v>
      </c>
      <c r="B5" s="455" t="s">
        <v>387</v>
      </c>
      <c r="C5" s="455" t="s">
        <v>388</v>
      </c>
      <c r="D5" s="455" t="s">
        <v>389</v>
      </c>
      <c r="E5" s="455" t="s">
        <v>238</v>
      </c>
      <c r="F5" s="455" t="s">
        <v>239</v>
      </c>
      <c r="G5" s="455" t="s">
        <v>240</v>
      </c>
      <c r="H5" s="455" t="s">
        <v>241</v>
      </c>
      <c r="I5" s="455" t="s">
        <v>8</v>
      </c>
      <c r="J5" s="149" t="s">
        <v>297</v>
      </c>
      <c r="K5" s="150" t="s">
        <v>311</v>
      </c>
      <c r="L5" s="150" t="s">
        <v>311</v>
      </c>
      <c r="M5" s="150" t="s">
        <v>312</v>
      </c>
      <c r="N5" s="150" t="s">
        <v>400</v>
      </c>
      <c r="O5" s="150" t="s">
        <v>345</v>
      </c>
      <c r="P5" s="150" t="s">
        <v>401</v>
      </c>
      <c r="Q5" s="472" t="s">
        <v>381</v>
      </c>
      <c r="R5" s="474" t="s">
        <v>382</v>
      </c>
    </row>
    <row r="6" spans="1:18" s="8" customFormat="1" ht="15.75" customHeight="1">
      <c r="A6" s="456"/>
      <c r="B6" s="456"/>
      <c r="C6" s="456"/>
      <c r="D6" s="456"/>
      <c r="E6" s="456"/>
      <c r="F6" s="456"/>
      <c r="G6" s="456"/>
      <c r="H6" s="456"/>
      <c r="I6" s="456"/>
      <c r="J6" s="151"/>
      <c r="K6" s="152" t="s">
        <v>318</v>
      </c>
      <c r="L6" s="152" t="s">
        <v>319</v>
      </c>
      <c r="M6" s="152" t="s">
        <v>320</v>
      </c>
      <c r="N6" s="152" t="s">
        <v>403</v>
      </c>
      <c r="O6" s="152" t="s">
        <v>348</v>
      </c>
      <c r="P6" s="152" t="s">
        <v>348</v>
      </c>
      <c r="Q6" s="473"/>
      <c r="R6" s="475"/>
    </row>
    <row r="7" spans="1:18" s="9" customFormat="1" ht="15.75" customHeight="1">
      <c r="A7" s="17">
        <v>1</v>
      </c>
      <c r="B7" s="18"/>
      <c r="C7" s="17"/>
      <c r="D7" s="19"/>
      <c r="E7" s="20"/>
      <c r="F7" s="20"/>
      <c r="G7" s="39">
        <f>F7-E7</f>
        <v>0</v>
      </c>
      <c r="H7" s="39">
        <f>IF(E7=0,0,G7/ABS(E7))*100</f>
        <v>0</v>
      </c>
      <c r="I7" s="21"/>
    </row>
    <row r="8" spans="1:18" s="9" customFormat="1" ht="15.75" customHeight="1">
      <c r="A8" s="17">
        <v>2</v>
      </c>
      <c r="B8" s="18"/>
      <c r="C8" s="17"/>
      <c r="D8" s="19"/>
      <c r="E8" s="20"/>
      <c r="F8" s="20"/>
      <c r="G8" s="39">
        <f t="shared" ref="G8:G24" si="0">F8-E8</f>
        <v>0</v>
      </c>
      <c r="H8" s="39">
        <f t="shared" ref="H8:H27" si="1">IF(E8=0,0,G8/ABS(E8))*100</f>
        <v>0</v>
      </c>
      <c r="I8" s="21"/>
    </row>
    <row r="9" spans="1:18" s="9" customFormat="1" ht="15.75" customHeight="1">
      <c r="A9" s="17">
        <v>3</v>
      </c>
      <c r="B9" s="18"/>
      <c r="C9" s="17"/>
      <c r="D9" s="19"/>
      <c r="E9" s="20"/>
      <c r="F9" s="20"/>
      <c r="G9" s="39">
        <f t="shared" si="0"/>
        <v>0</v>
      </c>
      <c r="H9" s="39">
        <f t="shared" si="1"/>
        <v>0</v>
      </c>
      <c r="I9" s="21"/>
    </row>
    <row r="10" spans="1:18" s="9" customFormat="1" ht="15.75" customHeight="1">
      <c r="A10" s="17">
        <v>4</v>
      </c>
      <c r="B10" s="18"/>
      <c r="C10" s="17"/>
      <c r="D10" s="19"/>
      <c r="E10" s="20"/>
      <c r="F10" s="20"/>
      <c r="G10" s="39">
        <f t="shared" si="0"/>
        <v>0</v>
      </c>
      <c r="H10" s="39">
        <f t="shared" si="1"/>
        <v>0</v>
      </c>
      <c r="I10" s="21"/>
    </row>
    <row r="11" spans="1:18" s="9" customFormat="1" ht="15.75" customHeight="1">
      <c r="A11" s="17">
        <v>5</v>
      </c>
      <c r="B11" s="18"/>
      <c r="C11" s="17"/>
      <c r="D11" s="19"/>
      <c r="E11" s="20"/>
      <c r="F11" s="20"/>
      <c r="G11" s="39">
        <f t="shared" si="0"/>
        <v>0</v>
      </c>
      <c r="H11" s="39">
        <f t="shared" si="1"/>
        <v>0</v>
      </c>
      <c r="I11" s="21"/>
    </row>
    <row r="12" spans="1:18" s="9" customFormat="1" ht="15.75" customHeight="1">
      <c r="A12" s="17">
        <v>6</v>
      </c>
      <c r="B12" s="18"/>
      <c r="C12" s="17"/>
      <c r="D12" s="19"/>
      <c r="E12" s="20"/>
      <c r="F12" s="20"/>
      <c r="G12" s="39">
        <f t="shared" si="0"/>
        <v>0</v>
      </c>
      <c r="H12" s="39">
        <f t="shared" si="1"/>
        <v>0</v>
      </c>
      <c r="I12" s="21"/>
    </row>
    <row r="13" spans="1:18" s="9" customFormat="1" ht="15.75" customHeight="1">
      <c r="A13" s="17">
        <v>7</v>
      </c>
      <c r="B13" s="18"/>
      <c r="C13" s="17"/>
      <c r="D13" s="19"/>
      <c r="E13" s="20"/>
      <c r="F13" s="20"/>
      <c r="G13" s="39">
        <f t="shared" si="0"/>
        <v>0</v>
      </c>
      <c r="H13" s="39">
        <f t="shared" si="1"/>
        <v>0</v>
      </c>
      <c r="I13" s="21"/>
    </row>
    <row r="14" spans="1:18" s="9" customFormat="1" ht="15.75" customHeight="1">
      <c r="A14" s="17">
        <v>8</v>
      </c>
      <c r="B14" s="18"/>
      <c r="C14" s="17"/>
      <c r="D14" s="19"/>
      <c r="E14" s="20"/>
      <c r="F14" s="20"/>
      <c r="G14" s="39">
        <f t="shared" si="0"/>
        <v>0</v>
      </c>
      <c r="H14" s="39">
        <f t="shared" si="1"/>
        <v>0</v>
      </c>
      <c r="I14" s="21"/>
    </row>
    <row r="15" spans="1:18" s="9" customFormat="1" ht="15.75" customHeight="1">
      <c r="A15" s="17">
        <v>9</v>
      </c>
      <c r="B15" s="18"/>
      <c r="C15" s="17"/>
      <c r="D15" s="19"/>
      <c r="E15" s="20"/>
      <c r="F15" s="20"/>
      <c r="G15" s="39">
        <f t="shared" si="0"/>
        <v>0</v>
      </c>
      <c r="H15" s="39">
        <f t="shared" si="1"/>
        <v>0</v>
      </c>
      <c r="I15" s="21"/>
    </row>
    <row r="16" spans="1:18" s="9" customFormat="1" ht="15.75" customHeight="1">
      <c r="A16" s="17">
        <v>10</v>
      </c>
      <c r="B16" s="18"/>
      <c r="C16" s="17"/>
      <c r="D16" s="19"/>
      <c r="E16" s="20"/>
      <c r="F16" s="20"/>
      <c r="G16" s="39">
        <f t="shared" si="0"/>
        <v>0</v>
      </c>
      <c r="H16" s="39">
        <f t="shared" si="1"/>
        <v>0</v>
      </c>
      <c r="I16" s="21"/>
    </row>
    <row r="17" spans="1:9" s="9" customFormat="1" ht="15.75" customHeight="1">
      <c r="A17" s="17">
        <v>11</v>
      </c>
      <c r="B17" s="18"/>
      <c r="C17" s="17"/>
      <c r="D17" s="19"/>
      <c r="E17" s="20"/>
      <c r="F17" s="20"/>
      <c r="G17" s="39">
        <f t="shared" si="0"/>
        <v>0</v>
      </c>
      <c r="H17" s="39">
        <f t="shared" si="1"/>
        <v>0</v>
      </c>
      <c r="I17" s="21"/>
    </row>
    <row r="18" spans="1:9" s="9" customFormat="1" ht="15.75" customHeight="1">
      <c r="A18" s="17">
        <v>12</v>
      </c>
      <c r="B18" s="18"/>
      <c r="C18" s="17"/>
      <c r="D18" s="19"/>
      <c r="E18" s="20"/>
      <c r="F18" s="20"/>
      <c r="G18" s="39">
        <f t="shared" si="0"/>
        <v>0</v>
      </c>
      <c r="H18" s="39">
        <f t="shared" si="1"/>
        <v>0</v>
      </c>
      <c r="I18" s="21"/>
    </row>
    <row r="19" spans="1:9" s="9" customFormat="1" ht="15.75" customHeight="1">
      <c r="A19" s="17">
        <v>13</v>
      </c>
      <c r="B19" s="18"/>
      <c r="C19" s="17"/>
      <c r="D19" s="19"/>
      <c r="E19" s="20"/>
      <c r="F19" s="20"/>
      <c r="G19" s="39">
        <f t="shared" si="0"/>
        <v>0</v>
      </c>
      <c r="H19" s="39">
        <f t="shared" si="1"/>
        <v>0</v>
      </c>
      <c r="I19" s="21"/>
    </row>
    <row r="20" spans="1:9" s="9" customFormat="1" ht="15.75" customHeight="1">
      <c r="A20" s="17">
        <v>14</v>
      </c>
      <c r="B20" s="18"/>
      <c r="C20" s="17"/>
      <c r="D20" s="19"/>
      <c r="E20" s="20"/>
      <c r="F20" s="20"/>
      <c r="G20" s="39">
        <f t="shared" si="0"/>
        <v>0</v>
      </c>
      <c r="H20" s="39">
        <f t="shared" si="1"/>
        <v>0</v>
      </c>
      <c r="I20" s="21"/>
    </row>
    <row r="21" spans="1:9" s="9" customFormat="1" ht="15.75" customHeight="1">
      <c r="A21" s="17">
        <v>15</v>
      </c>
      <c r="B21" s="18"/>
      <c r="C21" s="17"/>
      <c r="D21" s="19"/>
      <c r="E21" s="20"/>
      <c r="F21" s="20"/>
      <c r="G21" s="39">
        <f t="shared" si="0"/>
        <v>0</v>
      </c>
      <c r="H21" s="39">
        <f t="shared" si="1"/>
        <v>0</v>
      </c>
      <c r="I21" s="21"/>
    </row>
    <row r="22" spans="1:9" s="9" customFormat="1" ht="15.75" customHeight="1">
      <c r="A22" s="17">
        <v>16</v>
      </c>
      <c r="B22" s="18"/>
      <c r="C22" s="17"/>
      <c r="D22" s="19"/>
      <c r="E22" s="20"/>
      <c r="F22" s="20"/>
      <c r="G22" s="39">
        <f t="shared" si="0"/>
        <v>0</v>
      </c>
      <c r="H22" s="39">
        <f t="shared" si="1"/>
        <v>0</v>
      </c>
      <c r="I22" s="21"/>
    </row>
    <row r="23" spans="1:9" s="9" customFormat="1" ht="15.75" customHeight="1">
      <c r="A23" s="17">
        <v>17</v>
      </c>
      <c r="B23" s="18"/>
      <c r="C23" s="17"/>
      <c r="D23" s="19"/>
      <c r="E23" s="20"/>
      <c r="F23" s="20"/>
      <c r="G23" s="39">
        <f t="shared" si="0"/>
        <v>0</v>
      </c>
      <c r="H23" s="39">
        <f t="shared" si="1"/>
        <v>0</v>
      </c>
      <c r="I23" s="21"/>
    </row>
    <row r="24" spans="1:9" s="9" customFormat="1" ht="15.75" customHeight="1">
      <c r="A24" s="17">
        <v>18</v>
      </c>
      <c r="B24" s="18"/>
      <c r="C24" s="17"/>
      <c r="D24" s="19"/>
      <c r="E24" s="20"/>
      <c r="F24" s="20"/>
      <c r="G24" s="39">
        <f t="shared" si="0"/>
        <v>0</v>
      </c>
      <c r="H24" s="39">
        <f t="shared" si="1"/>
        <v>0</v>
      </c>
      <c r="I24" s="21"/>
    </row>
    <row r="25" spans="1:9" s="9" customFormat="1" ht="15.75" customHeight="1">
      <c r="A25" s="433" t="s">
        <v>384</v>
      </c>
      <c r="B25" s="452"/>
      <c r="C25" s="452"/>
      <c r="D25" s="434"/>
      <c r="E25" s="39">
        <f>SUM(E7:E24)</f>
        <v>0</v>
      </c>
      <c r="F25" s="39">
        <f>SUM(F7:F24)</f>
        <v>0</v>
      </c>
      <c r="G25" s="39">
        <f>IF(SUM(G7:G24)-(F25-E25)&lt;0.001,SUM(G7:G24),"false")</f>
        <v>0</v>
      </c>
      <c r="H25" s="39">
        <f t="shared" si="1"/>
        <v>0</v>
      </c>
      <c r="I25" s="24"/>
    </row>
    <row r="26" spans="1:9" s="9" customFormat="1" ht="15.75" customHeight="1">
      <c r="A26" s="433" t="s">
        <v>596</v>
      </c>
      <c r="B26" s="452"/>
      <c r="C26" s="452"/>
      <c r="D26" s="434"/>
      <c r="E26" s="94"/>
      <c r="F26" s="94"/>
      <c r="G26" s="39">
        <f>F26-E26</f>
        <v>0</v>
      </c>
      <c r="H26" s="39">
        <f t="shared" si="1"/>
        <v>0</v>
      </c>
      <c r="I26" s="24"/>
    </row>
    <row r="27" spans="1:9" s="9" customFormat="1" ht="15.75" customHeight="1">
      <c r="A27" s="433" t="s">
        <v>291</v>
      </c>
      <c r="B27" s="452"/>
      <c r="C27" s="452"/>
      <c r="D27" s="434"/>
      <c r="E27" s="65">
        <f>E25-E26</f>
        <v>0</v>
      </c>
      <c r="F27" s="65">
        <f>F25-F26</f>
        <v>0</v>
      </c>
      <c r="G27" s="65">
        <f>G25-G26</f>
        <v>0</v>
      </c>
      <c r="H27" s="39">
        <f t="shared" si="1"/>
        <v>0</v>
      </c>
      <c r="I27" s="24"/>
    </row>
    <row r="28" spans="1:9" s="10" customFormat="1" ht="15.75" customHeight="1">
      <c r="A28" s="25"/>
      <c r="D28" s="418"/>
      <c r="E28" s="418"/>
      <c r="F28" s="418"/>
      <c r="G28" s="26"/>
      <c r="H28" s="26"/>
      <c r="I28" s="26"/>
    </row>
    <row r="29" spans="1:9" s="10" customFormat="1" ht="15.75" customHeight="1">
      <c r="A29" s="425" t="str">
        <f>表头信息!D8&amp;表头信息!E8</f>
        <v>产权持有单位填表人：谭勃</v>
      </c>
      <c r="B29" s="425"/>
      <c r="C29" s="425"/>
      <c r="D29" s="425"/>
      <c r="E29" s="31"/>
      <c r="F29" s="31"/>
      <c r="G29" s="426" t="str">
        <f>表头信息!D20&amp;表头信息!E23</f>
        <v>评估人员：柳青、殷涛</v>
      </c>
      <c r="H29" s="426"/>
      <c r="I29" s="426"/>
    </row>
    <row r="30" spans="1:9" s="10" customFormat="1" ht="15.75" customHeight="1">
      <c r="A30" s="30" t="str">
        <f>表头信息!D11&amp;表头信息!E11</f>
        <v>填表日期：2022年11月2日</v>
      </c>
      <c r="B30" s="28"/>
      <c r="C30" s="28"/>
      <c r="D30" s="28"/>
      <c r="E30" s="31"/>
      <c r="F30" s="31"/>
      <c r="H30" s="31"/>
      <c r="I30" s="31"/>
    </row>
  </sheetData>
  <protectedRanges>
    <protectedRange sqref="A7:F24 E26:F26 I7:I24" name="区域1"/>
  </protectedRanges>
  <mergeCells count="21">
    <mergeCell ref="Q5:Q6"/>
    <mergeCell ref="R5:R6"/>
    <mergeCell ref="A26:D26"/>
    <mergeCell ref="A27:D27"/>
    <mergeCell ref="D28:F28"/>
    <mergeCell ref="A29:D29"/>
    <mergeCell ref="G29:I29"/>
    <mergeCell ref="A1:I1"/>
    <mergeCell ref="A2:I2"/>
    <mergeCell ref="H3:I3"/>
    <mergeCell ref="H4:I4"/>
    <mergeCell ref="A25:D25"/>
    <mergeCell ref="A5:A6"/>
    <mergeCell ref="B5:B6"/>
    <mergeCell ref="C5:C6"/>
    <mergeCell ref="D5:D6"/>
    <mergeCell ref="E5:E6"/>
    <mergeCell ref="F5:F6"/>
    <mergeCell ref="G5:G6"/>
    <mergeCell ref="H5:H6"/>
    <mergeCell ref="I5:I6"/>
  </mergeCells>
  <phoneticPr fontId="67" type="noConversion"/>
  <hyperlinks>
    <hyperlink ref="A1:I1" location="'4-非流动资产汇总'!B9" display="=&quot;长期应收款评估&quot;&amp;表头信息!E35" xr:uid="{00000000-0004-0000-27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1848" r:id="rId4" name="Check Box 1096">
              <controlPr defaultSize="0" autoPict="0" macro="[0]!长期应收款_复选框1096_Click">
                <anchor moveWithCells="1">
                  <from>
                    <xdr:col>9</xdr:col>
                    <xdr:colOff>0</xdr:colOff>
                    <xdr:row>0</xdr:row>
                    <xdr:rowOff>57150</xdr:rowOff>
                  </from>
                  <to>
                    <xdr:col>11</xdr:col>
                    <xdr:colOff>85725</xdr:colOff>
                    <xdr:row>1</xdr:row>
                    <xdr:rowOff>57150</xdr:rowOff>
                  </to>
                </anchor>
              </controlPr>
            </control>
          </mc:Choice>
        </mc:AlternateContent>
      </controls>
    </mc:Choice>
  </mc:AlternateContent>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S30"/>
  <sheetViews>
    <sheetView view="pageBreakPreview" zoomScale="85" zoomScaleNormal="100" workbookViewId="0">
      <pane xSplit="1" ySplit="6" topLeftCell="B7" activePane="bottomRight" state="frozen"/>
      <selection pane="topRight"/>
      <selection pane="bottomLeft"/>
      <selection pane="bottomRight" activeCell="C21" sqref="C21"/>
    </sheetView>
  </sheetViews>
  <sheetFormatPr defaultColWidth="8.625" defaultRowHeight="15.75" customHeight="1"/>
  <cols>
    <col min="1" max="1" width="4.75" style="11" customWidth="1"/>
    <col min="2" max="2" width="26.875" style="11" customWidth="1"/>
    <col min="3" max="4" width="8.125" style="11" customWidth="1"/>
    <col min="5" max="5" width="7.75" style="11" customWidth="1"/>
    <col min="6" max="10" width="11.5" style="11" customWidth="1"/>
    <col min="11" max="11" width="18.125" style="11" customWidth="1"/>
    <col min="12" max="12" width="9" style="11"/>
    <col min="13" max="13" width="11.75" style="11" customWidth="1"/>
    <col min="14" max="15" width="9" style="11"/>
    <col min="16" max="16" width="12" style="11" customWidth="1"/>
    <col min="17" max="17" width="10.5" style="11" customWidth="1"/>
    <col min="18" max="32" width="9" style="11"/>
    <col min="33" max="16384" width="8.625" style="11"/>
  </cols>
  <sheetData>
    <row r="1" spans="1:19" s="7" customFormat="1" ht="30" customHeight="1">
      <c r="A1" s="415" t="str">
        <f>"长期股权投资评估"&amp;表头信息!E35</f>
        <v>长期股权投资评估明细表</v>
      </c>
      <c r="B1" s="415"/>
      <c r="C1" s="415"/>
      <c r="D1" s="415"/>
      <c r="E1" s="415"/>
      <c r="F1" s="415"/>
      <c r="G1" s="415"/>
      <c r="H1" s="437"/>
      <c r="I1" s="437"/>
      <c r="J1" s="437"/>
      <c r="K1" s="437"/>
    </row>
    <row r="2" spans="1:19" ht="15.75" customHeight="1">
      <c r="A2" s="417" t="str">
        <f>表头信息!D5&amp;表头信息!E5</f>
        <v>评估基准日：2022年10月31日</v>
      </c>
      <c r="B2" s="417"/>
      <c r="C2" s="417"/>
      <c r="D2" s="417"/>
      <c r="E2" s="417"/>
      <c r="F2" s="417"/>
      <c r="G2" s="417"/>
      <c r="H2" s="457"/>
      <c r="I2" s="457"/>
      <c r="J2" s="457"/>
      <c r="K2" s="457"/>
      <c r="L2" s="66"/>
      <c r="M2" s="66"/>
      <c r="N2" s="66"/>
    </row>
    <row r="3" spans="1:19" ht="15.75" customHeight="1">
      <c r="A3" s="12"/>
      <c r="B3" s="12"/>
      <c r="C3" s="12"/>
      <c r="D3" s="12"/>
      <c r="E3" s="12"/>
      <c r="F3" s="12"/>
      <c r="G3" s="12"/>
      <c r="H3" s="13"/>
      <c r="I3" s="13"/>
      <c r="J3" s="448" t="s">
        <v>597</v>
      </c>
      <c r="K3" s="449"/>
      <c r="L3" s="145"/>
      <c r="M3" s="145"/>
      <c r="N3" s="145"/>
      <c r="O3" s="33"/>
      <c r="P3" s="33"/>
      <c r="Q3" s="33"/>
      <c r="R3" s="33"/>
      <c r="S3" s="33"/>
    </row>
    <row r="4" spans="1:19" ht="15.75" customHeight="1">
      <c r="A4" s="64" t="str">
        <f>表头信息!D2&amp;表头信息!E2</f>
        <v>产权持有单位：西安曲江楼观旅游农业开发有限公司</v>
      </c>
      <c r="B4" s="15"/>
      <c r="C4" s="15"/>
      <c r="D4" s="15"/>
      <c r="E4" s="15"/>
      <c r="F4" s="15"/>
      <c r="G4" s="15"/>
      <c r="H4" s="15"/>
      <c r="I4" s="15"/>
      <c r="J4" s="461" t="s">
        <v>3</v>
      </c>
      <c r="K4" s="462"/>
      <c r="L4" s="33"/>
      <c r="M4" s="33"/>
      <c r="N4" s="33"/>
      <c r="O4" s="33"/>
      <c r="P4" s="33"/>
      <c r="Q4" s="33"/>
      <c r="R4" s="33"/>
      <c r="S4" s="33"/>
    </row>
    <row r="5" spans="1:19" s="8" customFormat="1" ht="15.75" customHeight="1">
      <c r="A5" s="455" t="s">
        <v>5</v>
      </c>
      <c r="B5" s="455" t="s">
        <v>337</v>
      </c>
      <c r="C5" s="455" t="s">
        <v>340</v>
      </c>
      <c r="D5" s="455" t="s">
        <v>598</v>
      </c>
      <c r="E5" s="455" t="s">
        <v>599</v>
      </c>
      <c r="F5" s="455" t="s">
        <v>587</v>
      </c>
      <c r="G5" s="455" t="s">
        <v>238</v>
      </c>
      <c r="H5" s="455" t="s">
        <v>239</v>
      </c>
      <c r="I5" s="455" t="s">
        <v>240</v>
      </c>
      <c r="J5" s="455" t="s">
        <v>241</v>
      </c>
      <c r="K5" s="476" t="s">
        <v>8</v>
      </c>
      <c r="L5" s="87" t="s">
        <v>297</v>
      </c>
      <c r="M5" s="87" t="s">
        <v>600</v>
      </c>
      <c r="N5" s="87" t="s">
        <v>311</v>
      </c>
      <c r="O5" s="87" t="s">
        <v>311</v>
      </c>
      <c r="P5" s="87" t="s">
        <v>601</v>
      </c>
      <c r="Q5" s="87" t="s">
        <v>602</v>
      </c>
      <c r="R5" s="87" t="s">
        <v>603</v>
      </c>
      <c r="S5" s="87"/>
    </row>
    <row r="6" spans="1:19" s="8" customFormat="1" ht="15.75" customHeight="1">
      <c r="A6" s="456"/>
      <c r="B6" s="456"/>
      <c r="C6" s="456"/>
      <c r="D6" s="456"/>
      <c r="E6" s="456"/>
      <c r="F6" s="456"/>
      <c r="G6" s="456"/>
      <c r="H6" s="456"/>
      <c r="I6" s="456"/>
      <c r="J6" s="456" t="s">
        <v>314</v>
      </c>
      <c r="K6" s="477"/>
      <c r="L6" s="87"/>
      <c r="M6" s="87" t="s">
        <v>604</v>
      </c>
      <c r="N6" s="87" t="s">
        <v>605</v>
      </c>
      <c r="O6" s="87" t="s">
        <v>606</v>
      </c>
      <c r="P6" s="87" t="s">
        <v>607</v>
      </c>
      <c r="Q6" s="87" t="s">
        <v>497</v>
      </c>
      <c r="R6" s="87" t="s">
        <v>608</v>
      </c>
      <c r="S6" s="87"/>
    </row>
    <row r="7" spans="1:19" s="9" customFormat="1" ht="15.75" customHeight="1">
      <c r="A7" s="17">
        <v>1</v>
      </c>
      <c r="B7" s="18"/>
      <c r="C7" s="19"/>
      <c r="D7" s="17"/>
      <c r="E7" s="58"/>
      <c r="F7" s="20"/>
      <c r="G7" s="20"/>
      <c r="H7" s="20"/>
      <c r="I7" s="39">
        <f>H7-G7</f>
        <v>0</v>
      </c>
      <c r="J7" s="39">
        <f>IF(G7=0,0,I7/ABS(G7))*100</f>
        <v>0</v>
      </c>
      <c r="K7" s="21"/>
      <c r="L7" s="92"/>
      <c r="M7" s="92"/>
      <c r="N7" s="92"/>
      <c r="O7" s="92"/>
      <c r="P7" s="92"/>
      <c r="Q7" s="92"/>
      <c r="R7" s="92"/>
      <c r="S7" s="92"/>
    </row>
    <row r="8" spans="1:19" s="9" customFormat="1" ht="15.75" customHeight="1">
      <c r="A8" s="17">
        <v>2</v>
      </c>
      <c r="B8" s="18"/>
      <c r="C8" s="19"/>
      <c r="D8" s="17"/>
      <c r="E8" s="58"/>
      <c r="F8" s="20"/>
      <c r="G8" s="20"/>
      <c r="H8" s="20"/>
      <c r="I8" s="39">
        <f t="shared" ref="I8:I24" si="0">H8-G8</f>
        <v>0</v>
      </c>
      <c r="J8" s="39">
        <f t="shared" ref="J8:J27" si="1">IF(G8=0,0,I8/ABS(G8))*100</f>
        <v>0</v>
      </c>
      <c r="K8" s="21"/>
      <c r="L8" s="92"/>
      <c r="M8" s="92"/>
      <c r="N8" s="92"/>
      <c r="O8" s="92"/>
      <c r="P8" s="92"/>
      <c r="Q8" s="92"/>
      <c r="R8" s="92"/>
      <c r="S8" s="92"/>
    </row>
    <row r="9" spans="1:19" s="9" customFormat="1" ht="15.75" customHeight="1">
      <c r="A9" s="17">
        <v>3</v>
      </c>
      <c r="B9" s="18"/>
      <c r="C9" s="19"/>
      <c r="D9" s="17"/>
      <c r="E9" s="58"/>
      <c r="F9" s="20"/>
      <c r="G9" s="20"/>
      <c r="H9" s="20"/>
      <c r="I9" s="39">
        <f t="shared" si="0"/>
        <v>0</v>
      </c>
      <c r="J9" s="39">
        <f t="shared" si="1"/>
        <v>0</v>
      </c>
      <c r="K9" s="146"/>
      <c r="L9" s="92"/>
      <c r="M9" s="92"/>
      <c r="N9" s="92"/>
      <c r="O9" s="92"/>
      <c r="P9" s="92"/>
      <c r="Q9" s="92"/>
      <c r="R9" s="92"/>
      <c r="S9" s="92"/>
    </row>
    <row r="10" spans="1:19" s="9" customFormat="1" ht="15.75" customHeight="1">
      <c r="A10" s="17">
        <v>4</v>
      </c>
      <c r="B10" s="18"/>
      <c r="C10" s="19"/>
      <c r="D10" s="17"/>
      <c r="E10" s="58"/>
      <c r="F10" s="20"/>
      <c r="G10" s="20"/>
      <c r="H10" s="20"/>
      <c r="I10" s="39">
        <f t="shared" si="0"/>
        <v>0</v>
      </c>
      <c r="J10" s="39">
        <f t="shared" si="1"/>
        <v>0</v>
      </c>
      <c r="K10" s="146"/>
      <c r="L10" s="92"/>
      <c r="M10" s="92"/>
      <c r="N10" s="92"/>
      <c r="O10" s="92"/>
      <c r="P10" s="92"/>
      <c r="Q10" s="92"/>
      <c r="R10" s="92"/>
      <c r="S10" s="92"/>
    </row>
    <row r="11" spans="1:19" s="9" customFormat="1" ht="15.75" customHeight="1">
      <c r="A11" s="17">
        <v>5</v>
      </c>
      <c r="B11" s="18"/>
      <c r="C11" s="19"/>
      <c r="D11" s="17"/>
      <c r="E11" s="58"/>
      <c r="F11" s="20"/>
      <c r="G11" s="20"/>
      <c r="H11" s="20"/>
      <c r="I11" s="39">
        <f t="shared" si="0"/>
        <v>0</v>
      </c>
      <c r="J11" s="39">
        <f t="shared" si="1"/>
        <v>0</v>
      </c>
      <c r="K11" s="146"/>
      <c r="L11" s="92"/>
      <c r="M11" s="92"/>
      <c r="N11" s="92"/>
      <c r="O11" s="92"/>
      <c r="P11" s="92"/>
      <c r="Q11" s="92"/>
      <c r="R11" s="92"/>
      <c r="S11" s="92"/>
    </row>
    <row r="12" spans="1:19" s="9" customFormat="1" ht="15.75" customHeight="1">
      <c r="A12" s="17">
        <v>6</v>
      </c>
      <c r="B12" s="18"/>
      <c r="C12" s="19"/>
      <c r="D12" s="17"/>
      <c r="E12" s="58"/>
      <c r="F12" s="20"/>
      <c r="G12" s="20"/>
      <c r="H12" s="20"/>
      <c r="I12" s="39">
        <f t="shared" si="0"/>
        <v>0</v>
      </c>
      <c r="J12" s="39">
        <f t="shared" si="1"/>
        <v>0</v>
      </c>
      <c r="K12" s="21"/>
    </row>
    <row r="13" spans="1:19" s="9" customFormat="1" ht="15.75" customHeight="1">
      <c r="A13" s="17">
        <v>7</v>
      </c>
      <c r="B13" s="18"/>
      <c r="C13" s="19"/>
      <c r="D13" s="17"/>
      <c r="E13" s="58"/>
      <c r="F13" s="20"/>
      <c r="G13" s="20"/>
      <c r="H13" s="20"/>
      <c r="I13" s="39">
        <f t="shared" si="0"/>
        <v>0</v>
      </c>
      <c r="J13" s="39">
        <f t="shared" si="1"/>
        <v>0</v>
      </c>
      <c r="K13" s="21"/>
    </row>
    <row r="14" spans="1:19" s="9" customFormat="1" ht="15.75" customHeight="1">
      <c r="A14" s="17">
        <v>8</v>
      </c>
      <c r="B14" s="18"/>
      <c r="C14" s="19"/>
      <c r="D14" s="17"/>
      <c r="E14" s="58"/>
      <c r="F14" s="20"/>
      <c r="G14" s="20"/>
      <c r="H14" s="20"/>
      <c r="I14" s="39">
        <f t="shared" si="0"/>
        <v>0</v>
      </c>
      <c r="J14" s="39">
        <f t="shared" si="1"/>
        <v>0</v>
      </c>
      <c r="K14" s="21"/>
    </row>
    <row r="15" spans="1:19" s="9" customFormat="1" ht="15.75" customHeight="1">
      <c r="A15" s="17">
        <v>9</v>
      </c>
      <c r="B15" s="18"/>
      <c r="C15" s="19"/>
      <c r="D15" s="17"/>
      <c r="E15" s="58"/>
      <c r="F15" s="20"/>
      <c r="G15" s="20"/>
      <c r="H15" s="20"/>
      <c r="I15" s="39">
        <f t="shared" si="0"/>
        <v>0</v>
      </c>
      <c r="J15" s="39">
        <f t="shared" si="1"/>
        <v>0</v>
      </c>
      <c r="K15" s="21"/>
    </row>
    <row r="16" spans="1:19" s="9" customFormat="1" ht="15.75" customHeight="1">
      <c r="A16" s="17">
        <v>10</v>
      </c>
      <c r="B16" s="18"/>
      <c r="C16" s="19"/>
      <c r="D16" s="17"/>
      <c r="E16" s="58"/>
      <c r="F16" s="20"/>
      <c r="G16" s="20"/>
      <c r="H16" s="20"/>
      <c r="I16" s="39">
        <f t="shared" si="0"/>
        <v>0</v>
      </c>
      <c r="J16" s="39">
        <f t="shared" si="1"/>
        <v>0</v>
      </c>
      <c r="K16" s="21"/>
    </row>
    <row r="17" spans="1:11" s="9" customFormat="1" ht="15.75" customHeight="1">
      <c r="A17" s="17">
        <v>11</v>
      </c>
      <c r="B17" s="18"/>
      <c r="C17" s="19"/>
      <c r="D17" s="17"/>
      <c r="E17" s="58"/>
      <c r="F17" s="20"/>
      <c r="G17" s="20"/>
      <c r="H17" s="20"/>
      <c r="I17" s="39">
        <f t="shared" si="0"/>
        <v>0</v>
      </c>
      <c r="J17" s="39">
        <f t="shared" si="1"/>
        <v>0</v>
      </c>
      <c r="K17" s="21"/>
    </row>
    <row r="18" spans="1:11" s="9" customFormat="1" ht="15.75" customHeight="1">
      <c r="A18" s="17">
        <v>12</v>
      </c>
      <c r="B18" s="18"/>
      <c r="C18" s="19"/>
      <c r="D18" s="17"/>
      <c r="E18" s="58"/>
      <c r="F18" s="20"/>
      <c r="G18" s="20"/>
      <c r="H18" s="20"/>
      <c r="I18" s="39">
        <f t="shared" si="0"/>
        <v>0</v>
      </c>
      <c r="J18" s="39">
        <f t="shared" si="1"/>
        <v>0</v>
      </c>
      <c r="K18" s="21"/>
    </row>
    <row r="19" spans="1:11" s="9" customFormat="1" ht="15.75" customHeight="1">
      <c r="A19" s="17">
        <v>13</v>
      </c>
      <c r="B19" s="18"/>
      <c r="C19" s="19"/>
      <c r="D19" s="17"/>
      <c r="E19" s="58"/>
      <c r="F19" s="20"/>
      <c r="G19" s="20"/>
      <c r="H19" s="20"/>
      <c r="I19" s="39">
        <f t="shared" si="0"/>
        <v>0</v>
      </c>
      <c r="J19" s="39">
        <f t="shared" si="1"/>
        <v>0</v>
      </c>
      <c r="K19" s="21"/>
    </row>
    <row r="20" spans="1:11" s="9" customFormat="1" ht="15.75" customHeight="1">
      <c r="A20" s="17">
        <v>14</v>
      </c>
      <c r="B20" s="18"/>
      <c r="C20" s="19"/>
      <c r="D20" s="17"/>
      <c r="E20" s="58"/>
      <c r="F20" s="20"/>
      <c r="G20" s="20"/>
      <c r="H20" s="20"/>
      <c r="I20" s="39">
        <f t="shared" si="0"/>
        <v>0</v>
      </c>
      <c r="J20" s="39">
        <f t="shared" si="1"/>
        <v>0</v>
      </c>
      <c r="K20" s="21"/>
    </row>
    <row r="21" spans="1:11" s="9" customFormat="1" ht="15.75" customHeight="1">
      <c r="A21" s="17">
        <v>15</v>
      </c>
      <c r="B21" s="18"/>
      <c r="C21" s="19"/>
      <c r="D21" s="17"/>
      <c r="E21" s="58"/>
      <c r="F21" s="20"/>
      <c r="G21" s="20"/>
      <c r="H21" s="20"/>
      <c r="I21" s="39">
        <f t="shared" si="0"/>
        <v>0</v>
      </c>
      <c r="J21" s="39">
        <f t="shared" si="1"/>
        <v>0</v>
      </c>
      <c r="K21" s="21"/>
    </row>
    <row r="22" spans="1:11" s="9" customFormat="1" ht="15.75" customHeight="1">
      <c r="A22" s="17">
        <v>16</v>
      </c>
      <c r="B22" s="18"/>
      <c r="C22" s="19"/>
      <c r="D22" s="17"/>
      <c r="E22" s="58"/>
      <c r="F22" s="20"/>
      <c r="G22" s="20"/>
      <c r="H22" s="20"/>
      <c r="I22" s="39">
        <f t="shared" si="0"/>
        <v>0</v>
      </c>
      <c r="J22" s="39">
        <f t="shared" si="1"/>
        <v>0</v>
      </c>
      <c r="K22" s="21"/>
    </row>
    <row r="23" spans="1:11" s="9" customFormat="1" ht="15.75" customHeight="1">
      <c r="A23" s="17">
        <v>17</v>
      </c>
      <c r="B23" s="18"/>
      <c r="C23" s="19"/>
      <c r="D23" s="17"/>
      <c r="E23" s="58"/>
      <c r="F23" s="20"/>
      <c r="G23" s="20"/>
      <c r="H23" s="20"/>
      <c r="I23" s="39">
        <f t="shared" si="0"/>
        <v>0</v>
      </c>
      <c r="J23" s="39">
        <f t="shared" si="1"/>
        <v>0</v>
      </c>
      <c r="K23" s="21"/>
    </row>
    <row r="24" spans="1:11" s="9" customFormat="1" ht="15.75" customHeight="1">
      <c r="A24" s="17">
        <v>18</v>
      </c>
      <c r="B24" s="18"/>
      <c r="C24" s="19"/>
      <c r="D24" s="17"/>
      <c r="E24" s="58"/>
      <c r="F24" s="20"/>
      <c r="G24" s="20"/>
      <c r="H24" s="20"/>
      <c r="I24" s="39">
        <f t="shared" si="0"/>
        <v>0</v>
      </c>
      <c r="J24" s="39">
        <f t="shared" si="1"/>
        <v>0</v>
      </c>
      <c r="K24" s="21"/>
    </row>
    <row r="25" spans="1:11" s="9" customFormat="1" ht="15.75" customHeight="1">
      <c r="A25" s="433" t="s">
        <v>384</v>
      </c>
      <c r="B25" s="452"/>
      <c r="C25" s="452"/>
      <c r="D25" s="452"/>
      <c r="E25" s="434"/>
      <c r="F25" s="39">
        <f>SUM(F7:F24)</f>
        <v>0</v>
      </c>
      <c r="G25" s="39">
        <f>SUM(G7:G24)</f>
        <v>0</v>
      </c>
      <c r="H25" s="39">
        <f>SUM(H7:H24)</f>
        <v>0</v>
      </c>
      <c r="I25" s="39">
        <f>IF(SUM(I7:I24)-(H25-G25)&lt;0.001,SUM(I7:I24),"false")</f>
        <v>0</v>
      </c>
      <c r="J25" s="39">
        <f t="shared" si="1"/>
        <v>0</v>
      </c>
      <c r="K25" s="24"/>
    </row>
    <row r="26" spans="1:11" s="9" customFormat="1" ht="15.75" customHeight="1">
      <c r="A26" s="433" t="s">
        <v>609</v>
      </c>
      <c r="B26" s="452"/>
      <c r="C26" s="452"/>
      <c r="D26" s="452"/>
      <c r="E26" s="434"/>
      <c r="F26" s="94"/>
      <c r="G26" s="94"/>
      <c r="H26" s="94"/>
      <c r="I26" s="39">
        <f>H26-G26</f>
        <v>0</v>
      </c>
      <c r="J26" s="39">
        <f t="shared" si="1"/>
        <v>0</v>
      </c>
      <c r="K26" s="24"/>
    </row>
    <row r="27" spans="1:11" s="9" customFormat="1" ht="15.75" customHeight="1">
      <c r="A27" s="433" t="s">
        <v>384</v>
      </c>
      <c r="B27" s="452"/>
      <c r="C27" s="452"/>
      <c r="D27" s="452"/>
      <c r="E27" s="434"/>
      <c r="F27" s="39">
        <f>F25-F26</f>
        <v>0</v>
      </c>
      <c r="G27" s="65">
        <f>G25-G26</f>
        <v>0</v>
      </c>
      <c r="H27" s="65">
        <f>H25-H26</f>
        <v>0</v>
      </c>
      <c r="I27" s="65">
        <f>I25-I26</f>
        <v>0</v>
      </c>
      <c r="J27" s="39">
        <f t="shared" si="1"/>
        <v>0</v>
      </c>
      <c r="K27" s="24"/>
    </row>
    <row r="28" spans="1:11" s="10" customFormat="1" ht="15.75" customHeight="1">
      <c r="A28" s="25"/>
      <c r="D28" s="418"/>
      <c r="E28" s="418"/>
      <c r="F28" s="418"/>
      <c r="G28" s="26"/>
      <c r="H28" s="26"/>
      <c r="I28" s="26"/>
      <c r="J28" s="26"/>
      <c r="K28" s="26"/>
    </row>
    <row r="29" spans="1:11" s="10" customFormat="1" ht="15.75" customHeight="1">
      <c r="A29" s="425" t="str">
        <f>表头信息!D8&amp;表头信息!E8</f>
        <v>产权持有单位填表人：谭勃</v>
      </c>
      <c r="B29" s="425"/>
      <c r="C29" s="425"/>
      <c r="D29" s="425"/>
      <c r="E29" s="425"/>
      <c r="F29" s="31"/>
      <c r="I29" s="426" t="str">
        <f>表头信息!D20&amp;表头信息!E23</f>
        <v>评估人员：柳青、殷涛</v>
      </c>
      <c r="J29" s="426"/>
      <c r="K29" s="426"/>
    </row>
    <row r="30" spans="1:11" s="10" customFormat="1" ht="15.75" customHeight="1">
      <c r="A30" s="30" t="str">
        <f>表头信息!D11&amp;表头信息!E11</f>
        <v>填表日期：2022年11月2日</v>
      </c>
      <c r="B30" s="28"/>
      <c r="C30" s="28"/>
      <c r="D30" s="28"/>
      <c r="E30" s="31"/>
      <c r="F30" s="31"/>
      <c r="H30" s="31"/>
      <c r="I30" s="31"/>
      <c r="J30" s="31"/>
    </row>
  </sheetData>
  <protectedRanges>
    <protectedRange sqref="A7:H24 F26:H26 K7:K24" name="区域1"/>
  </protectedRanges>
  <mergeCells count="21">
    <mergeCell ref="A26:E26"/>
    <mergeCell ref="A27:E27"/>
    <mergeCell ref="D28:F28"/>
    <mergeCell ref="A29:E29"/>
    <mergeCell ref="I29:K29"/>
    <mergeCell ref="A1:K1"/>
    <mergeCell ref="A2:K2"/>
    <mergeCell ref="J3:K3"/>
    <mergeCell ref="J4:K4"/>
    <mergeCell ref="A25:E25"/>
    <mergeCell ref="A5:A6"/>
    <mergeCell ref="B5:B6"/>
    <mergeCell ref="C5:C6"/>
    <mergeCell ref="D5:D6"/>
    <mergeCell ref="E5:E6"/>
    <mergeCell ref="F5:F6"/>
    <mergeCell ref="G5:G6"/>
    <mergeCell ref="H5:H6"/>
    <mergeCell ref="I5:I6"/>
    <mergeCell ref="J5:J6"/>
    <mergeCell ref="K5:K6"/>
  </mergeCells>
  <phoneticPr fontId="67" type="noConversion"/>
  <hyperlinks>
    <hyperlink ref="A1:K1" location="'4-非流动资产汇总'!B10" display="=&quot;长期股权投资评估&quot;&amp;表头信息!E35" xr:uid="{00000000-0004-0000-28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2872" r:id="rId4" name="Check Box 1096">
              <controlPr defaultSize="0" autoPict="0" macro="[0]!长期股权投资_复选框1096_Click">
                <anchor moveWithCells="1">
                  <from>
                    <xdr:col>11</xdr:col>
                    <xdr:colOff>38100</xdr:colOff>
                    <xdr:row>0</xdr:row>
                    <xdr:rowOff>19050</xdr:rowOff>
                  </from>
                  <to>
                    <xdr:col>13</xdr:col>
                    <xdr:colOff>57150</xdr:colOff>
                    <xdr:row>1</xdr:row>
                    <xdr:rowOff>76200</xdr:rowOff>
                  </to>
                </anchor>
              </controlPr>
            </control>
          </mc:Choice>
        </mc:AlternateContent>
      </controls>
    </mc:Choice>
  </mc:AlternateConten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31"/>
  <sheetViews>
    <sheetView view="pageBreakPreview" zoomScale="85" zoomScaleNormal="100" workbookViewId="0">
      <pane xSplit="1" ySplit="6" topLeftCell="B7" activePane="bottomRight" state="frozen"/>
      <selection pane="topRight"/>
      <selection pane="bottomLeft"/>
      <selection pane="bottomRight" activeCell="J7" sqref="J7"/>
    </sheetView>
  </sheetViews>
  <sheetFormatPr defaultColWidth="8.625" defaultRowHeight="15.75" customHeight="1"/>
  <cols>
    <col min="1" max="1" width="5.625" style="11" customWidth="1"/>
    <col min="2" max="2" width="15.875" style="11" customWidth="1"/>
    <col min="3" max="3" width="15.625" style="11" customWidth="1"/>
    <col min="4" max="4" width="8.75" style="11" customWidth="1"/>
    <col min="5" max="5" width="10.125" style="11" customWidth="1"/>
    <col min="6" max="6" width="7" style="134" customWidth="1"/>
    <col min="7" max="12" width="10.125" style="11" customWidth="1"/>
    <col min="13" max="13" width="14.25" style="11" customWidth="1"/>
    <col min="14" max="20" width="9" style="11"/>
    <col min="21" max="21" width="9" style="135"/>
    <col min="22" max="32" width="9" style="11"/>
    <col min="33" max="16384" width="8.625" style="11"/>
  </cols>
  <sheetData>
    <row r="1" spans="1:21" s="7" customFormat="1" ht="30" customHeight="1">
      <c r="A1" s="415" t="str">
        <f>"其他权益工具投资评估"&amp;表头信息!E35</f>
        <v>其他权益工具投资评估明细表</v>
      </c>
      <c r="B1" s="415"/>
      <c r="C1" s="415"/>
      <c r="D1" s="415"/>
      <c r="E1" s="415"/>
      <c r="F1" s="415"/>
      <c r="G1" s="415"/>
      <c r="H1" s="415"/>
      <c r="I1" s="437"/>
      <c r="J1" s="437"/>
      <c r="K1" s="437"/>
      <c r="L1" s="437"/>
      <c r="M1" s="437"/>
      <c r="U1" s="141"/>
    </row>
    <row r="2" spans="1:21" ht="15.75" customHeight="1">
      <c r="A2" s="417" t="str">
        <f>表头信息!D5&amp;表头信息!E5</f>
        <v>评估基准日：2022年10月31日</v>
      </c>
      <c r="B2" s="417"/>
      <c r="C2" s="417"/>
      <c r="D2" s="417"/>
      <c r="E2" s="417"/>
      <c r="F2" s="417"/>
      <c r="G2" s="417"/>
      <c r="H2" s="417"/>
      <c r="I2" s="457"/>
      <c r="J2" s="457"/>
      <c r="K2" s="457"/>
      <c r="L2" s="457"/>
      <c r="M2" s="457"/>
    </row>
    <row r="3" spans="1:21" ht="15.75" customHeight="1">
      <c r="A3" s="12"/>
      <c r="B3" s="12"/>
      <c r="C3" s="12"/>
      <c r="D3" s="12"/>
      <c r="E3" s="12"/>
      <c r="F3" s="136"/>
      <c r="G3" s="12"/>
      <c r="H3" s="12"/>
      <c r="I3" s="13"/>
      <c r="J3" s="13"/>
      <c r="K3" s="13"/>
      <c r="L3" s="13"/>
      <c r="M3" s="14" t="s">
        <v>610</v>
      </c>
    </row>
    <row r="4" spans="1:21" ht="15.75" customHeight="1">
      <c r="A4" s="64" t="str">
        <f>表头信息!D2&amp;表头信息!E2</f>
        <v>产权持有单位：西安曲江楼观旅游农业开发有限公司</v>
      </c>
      <c r="B4" s="15"/>
      <c r="C4" s="15"/>
      <c r="D4" s="15"/>
      <c r="E4" s="15"/>
      <c r="F4" s="137"/>
      <c r="G4" s="15"/>
      <c r="H4" s="15"/>
      <c r="I4" s="15"/>
      <c r="J4" s="15"/>
      <c r="K4" s="15"/>
      <c r="L4" s="15"/>
      <c r="M4" s="16" t="s">
        <v>3</v>
      </c>
    </row>
    <row r="5" spans="1:21" s="8" customFormat="1" ht="15.75" customHeight="1">
      <c r="A5" s="476" t="s">
        <v>5</v>
      </c>
      <c r="B5" s="476" t="s">
        <v>337</v>
      </c>
      <c r="C5" s="476" t="s">
        <v>371</v>
      </c>
      <c r="D5" s="476" t="s">
        <v>340</v>
      </c>
      <c r="E5" s="476" t="s">
        <v>611</v>
      </c>
      <c r="F5" s="504" t="s">
        <v>612</v>
      </c>
      <c r="G5" s="476" t="s">
        <v>613</v>
      </c>
      <c r="H5" s="476" t="s">
        <v>354</v>
      </c>
      <c r="I5" s="476" t="s">
        <v>238</v>
      </c>
      <c r="J5" s="476" t="s">
        <v>239</v>
      </c>
      <c r="K5" s="476" t="s">
        <v>240</v>
      </c>
      <c r="L5" s="476" t="s">
        <v>241</v>
      </c>
      <c r="M5" s="476" t="s">
        <v>8</v>
      </c>
      <c r="N5" s="68" t="s">
        <v>297</v>
      </c>
      <c r="O5" s="68" t="s">
        <v>552</v>
      </c>
      <c r="P5" s="68" t="s">
        <v>553</v>
      </c>
      <c r="Q5" s="68" t="s">
        <v>345</v>
      </c>
      <c r="R5" s="68" t="s">
        <v>303</v>
      </c>
      <c r="S5" s="68" t="s">
        <v>554</v>
      </c>
      <c r="T5" s="506" t="s">
        <v>614</v>
      </c>
      <c r="U5" s="507" t="s">
        <v>615</v>
      </c>
    </row>
    <row r="6" spans="1:21" s="8" customFormat="1" ht="15.75" customHeight="1">
      <c r="A6" s="477"/>
      <c r="B6" s="477"/>
      <c r="C6" s="477"/>
      <c r="D6" s="477"/>
      <c r="E6" s="477"/>
      <c r="F6" s="505"/>
      <c r="G6" s="477"/>
      <c r="H6" s="477"/>
      <c r="I6" s="477"/>
      <c r="J6" s="477"/>
      <c r="K6" s="477"/>
      <c r="L6" s="477" t="s">
        <v>314</v>
      </c>
      <c r="M6" s="477"/>
      <c r="N6" s="68" t="s">
        <v>616</v>
      </c>
      <c r="O6" s="68" t="s">
        <v>347</v>
      </c>
      <c r="P6" s="68" t="s">
        <v>555</v>
      </c>
      <c r="Q6" s="68" t="s">
        <v>348</v>
      </c>
      <c r="R6" s="68" t="s">
        <v>488</v>
      </c>
      <c r="S6" s="68" t="s">
        <v>518</v>
      </c>
      <c r="T6" s="506"/>
      <c r="U6" s="507"/>
    </row>
    <row r="7" spans="1:21" s="9" customFormat="1" ht="15.75" customHeight="1">
      <c r="A7" s="17">
        <v>1</v>
      </c>
      <c r="B7" s="18"/>
      <c r="C7" s="17"/>
      <c r="D7" s="19"/>
      <c r="E7" s="58"/>
      <c r="F7" s="138"/>
      <c r="G7" s="20"/>
      <c r="H7" s="20"/>
      <c r="I7" s="20"/>
      <c r="J7" s="20"/>
      <c r="K7" s="39">
        <f t="shared" ref="K7:K24" si="0">J7-I7</f>
        <v>0</v>
      </c>
      <c r="L7" s="39">
        <f t="shared" ref="L7:L27" si="1">IF(I7=0,0,K7/ABS(I7))*100</f>
        <v>0</v>
      </c>
      <c r="M7" s="21"/>
      <c r="U7" s="143"/>
    </row>
    <row r="8" spans="1:21" s="9" customFormat="1" ht="15.75" customHeight="1">
      <c r="A8" s="17">
        <v>2</v>
      </c>
      <c r="B8" s="18"/>
      <c r="C8" s="17"/>
      <c r="D8" s="19"/>
      <c r="E8" s="58"/>
      <c r="F8" s="138"/>
      <c r="G8" s="20"/>
      <c r="H8" s="20"/>
      <c r="I8" s="20"/>
      <c r="J8" s="20"/>
      <c r="K8" s="39">
        <f t="shared" si="0"/>
        <v>0</v>
      </c>
      <c r="L8" s="39">
        <f t="shared" si="1"/>
        <v>0</v>
      </c>
      <c r="M8" s="21"/>
      <c r="U8" s="143"/>
    </row>
    <row r="9" spans="1:21" s="9" customFormat="1" ht="15.75" customHeight="1">
      <c r="A9" s="17">
        <v>3</v>
      </c>
      <c r="B9" s="18"/>
      <c r="C9" s="17"/>
      <c r="D9" s="19"/>
      <c r="E9" s="58"/>
      <c r="F9" s="138"/>
      <c r="G9" s="20"/>
      <c r="H9" s="20"/>
      <c r="I9" s="20"/>
      <c r="J9" s="20"/>
      <c r="K9" s="39">
        <f t="shared" si="0"/>
        <v>0</v>
      </c>
      <c r="L9" s="39">
        <f t="shared" si="1"/>
        <v>0</v>
      </c>
      <c r="M9" s="21"/>
      <c r="U9" s="143"/>
    </row>
    <row r="10" spans="1:21" s="9" customFormat="1" ht="15.75" customHeight="1">
      <c r="A10" s="17">
        <v>4</v>
      </c>
      <c r="B10" s="18"/>
      <c r="C10" s="17"/>
      <c r="D10" s="19"/>
      <c r="E10" s="58"/>
      <c r="F10" s="138"/>
      <c r="G10" s="20"/>
      <c r="H10" s="20"/>
      <c r="I10" s="20"/>
      <c r="J10" s="20"/>
      <c r="K10" s="39">
        <f t="shared" si="0"/>
        <v>0</v>
      </c>
      <c r="L10" s="39">
        <f t="shared" si="1"/>
        <v>0</v>
      </c>
      <c r="M10" s="21"/>
      <c r="U10" s="143"/>
    </row>
    <row r="11" spans="1:21" s="9" customFormat="1" ht="15.75" customHeight="1">
      <c r="A11" s="17">
        <v>5</v>
      </c>
      <c r="B11" s="18"/>
      <c r="C11" s="17"/>
      <c r="D11" s="19"/>
      <c r="E11" s="58"/>
      <c r="F11" s="138"/>
      <c r="G11" s="20"/>
      <c r="H11" s="20"/>
      <c r="I11" s="20"/>
      <c r="J11" s="20"/>
      <c r="K11" s="39">
        <f t="shared" si="0"/>
        <v>0</v>
      </c>
      <c r="L11" s="39">
        <f t="shared" si="1"/>
        <v>0</v>
      </c>
      <c r="M11" s="21"/>
      <c r="U11" s="143"/>
    </row>
    <row r="12" spans="1:21" s="9" customFormat="1" ht="15.75" customHeight="1">
      <c r="A12" s="17">
        <v>6</v>
      </c>
      <c r="B12" s="18"/>
      <c r="C12" s="17"/>
      <c r="D12" s="19"/>
      <c r="E12" s="58"/>
      <c r="F12" s="138"/>
      <c r="G12" s="20"/>
      <c r="H12" s="20"/>
      <c r="I12" s="20"/>
      <c r="J12" s="20"/>
      <c r="K12" s="39">
        <f t="shared" si="0"/>
        <v>0</v>
      </c>
      <c r="L12" s="39">
        <f t="shared" si="1"/>
        <v>0</v>
      </c>
      <c r="M12" s="21"/>
      <c r="U12" s="143"/>
    </row>
    <row r="13" spans="1:21" s="9" customFormat="1" ht="15.75" customHeight="1">
      <c r="A13" s="17">
        <v>7</v>
      </c>
      <c r="B13" s="18"/>
      <c r="C13" s="17"/>
      <c r="D13" s="19"/>
      <c r="E13" s="58"/>
      <c r="F13" s="138"/>
      <c r="G13" s="20"/>
      <c r="H13" s="20"/>
      <c r="I13" s="20"/>
      <c r="J13" s="20"/>
      <c r="K13" s="39">
        <f t="shared" si="0"/>
        <v>0</v>
      </c>
      <c r="L13" s="39">
        <f t="shared" si="1"/>
        <v>0</v>
      </c>
      <c r="M13" s="21"/>
      <c r="U13" s="143"/>
    </row>
    <row r="14" spans="1:21" s="9" customFormat="1" ht="15.75" customHeight="1">
      <c r="A14" s="17">
        <v>8</v>
      </c>
      <c r="B14" s="18"/>
      <c r="C14" s="17"/>
      <c r="D14" s="19"/>
      <c r="E14" s="58"/>
      <c r="F14" s="138"/>
      <c r="G14" s="20"/>
      <c r="H14" s="20"/>
      <c r="I14" s="20"/>
      <c r="J14" s="20"/>
      <c r="K14" s="39">
        <f t="shared" si="0"/>
        <v>0</v>
      </c>
      <c r="L14" s="39">
        <f t="shared" si="1"/>
        <v>0</v>
      </c>
      <c r="M14" s="21"/>
      <c r="U14" s="143"/>
    </row>
    <row r="15" spans="1:21" s="9" customFormat="1" ht="15.75" customHeight="1">
      <c r="A15" s="17">
        <v>9</v>
      </c>
      <c r="B15" s="18"/>
      <c r="C15" s="17"/>
      <c r="D15" s="19"/>
      <c r="E15" s="58"/>
      <c r="F15" s="138"/>
      <c r="G15" s="20"/>
      <c r="H15" s="20"/>
      <c r="I15" s="20"/>
      <c r="J15" s="20"/>
      <c r="K15" s="39">
        <f t="shared" si="0"/>
        <v>0</v>
      </c>
      <c r="L15" s="39">
        <f t="shared" si="1"/>
        <v>0</v>
      </c>
      <c r="M15" s="21"/>
      <c r="U15" s="143"/>
    </row>
    <row r="16" spans="1:21" s="9" customFormat="1" ht="15.75" customHeight="1">
      <c r="A16" s="17">
        <v>10</v>
      </c>
      <c r="B16" s="18"/>
      <c r="C16" s="17"/>
      <c r="D16" s="19"/>
      <c r="E16" s="58"/>
      <c r="F16" s="138"/>
      <c r="G16" s="20"/>
      <c r="H16" s="20"/>
      <c r="I16" s="20"/>
      <c r="J16" s="20"/>
      <c r="K16" s="39">
        <f t="shared" si="0"/>
        <v>0</v>
      </c>
      <c r="L16" s="39">
        <f t="shared" si="1"/>
        <v>0</v>
      </c>
      <c r="M16" s="21"/>
      <c r="U16" s="143"/>
    </row>
    <row r="17" spans="1:21" s="9" customFormat="1" ht="15.75" customHeight="1">
      <c r="A17" s="17">
        <v>11</v>
      </c>
      <c r="B17" s="18"/>
      <c r="C17" s="17"/>
      <c r="D17" s="19"/>
      <c r="E17" s="58"/>
      <c r="F17" s="138"/>
      <c r="G17" s="20"/>
      <c r="H17" s="20"/>
      <c r="I17" s="20"/>
      <c r="J17" s="20"/>
      <c r="K17" s="39">
        <f t="shared" si="0"/>
        <v>0</v>
      </c>
      <c r="L17" s="39">
        <f t="shared" si="1"/>
        <v>0</v>
      </c>
      <c r="M17" s="21"/>
      <c r="U17" s="143"/>
    </row>
    <row r="18" spans="1:21" s="9" customFormat="1" ht="15.75" customHeight="1">
      <c r="A18" s="17">
        <v>12</v>
      </c>
      <c r="B18" s="18"/>
      <c r="C18" s="17"/>
      <c r="D18" s="19"/>
      <c r="E18" s="58"/>
      <c r="F18" s="138"/>
      <c r="G18" s="20"/>
      <c r="H18" s="20"/>
      <c r="I18" s="20"/>
      <c r="J18" s="20"/>
      <c r="K18" s="39">
        <f t="shared" si="0"/>
        <v>0</v>
      </c>
      <c r="L18" s="39">
        <f t="shared" si="1"/>
        <v>0</v>
      </c>
      <c r="M18" s="21"/>
      <c r="U18" s="143"/>
    </row>
    <row r="19" spans="1:21" s="9" customFormat="1" ht="15.75" customHeight="1">
      <c r="A19" s="17">
        <v>13</v>
      </c>
      <c r="B19" s="18"/>
      <c r="C19" s="17"/>
      <c r="D19" s="19"/>
      <c r="E19" s="58"/>
      <c r="F19" s="138"/>
      <c r="G19" s="20"/>
      <c r="H19" s="20"/>
      <c r="I19" s="20"/>
      <c r="J19" s="20"/>
      <c r="K19" s="39">
        <f t="shared" si="0"/>
        <v>0</v>
      </c>
      <c r="L19" s="39">
        <f t="shared" si="1"/>
        <v>0</v>
      </c>
      <c r="M19" s="21"/>
      <c r="U19" s="143"/>
    </row>
    <row r="20" spans="1:21" s="9" customFormat="1" ht="15.75" customHeight="1">
      <c r="A20" s="17">
        <v>14</v>
      </c>
      <c r="B20" s="18"/>
      <c r="C20" s="17"/>
      <c r="D20" s="19"/>
      <c r="E20" s="58"/>
      <c r="F20" s="138"/>
      <c r="G20" s="20"/>
      <c r="H20" s="20"/>
      <c r="I20" s="20"/>
      <c r="J20" s="20"/>
      <c r="K20" s="39">
        <f t="shared" si="0"/>
        <v>0</v>
      </c>
      <c r="L20" s="39">
        <f t="shared" si="1"/>
        <v>0</v>
      </c>
      <c r="M20" s="21"/>
      <c r="U20" s="143"/>
    </row>
    <row r="21" spans="1:21" s="9" customFormat="1" ht="15.75" customHeight="1">
      <c r="A21" s="17">
        <v>15</v>
      </c>
      <c r="B21" s="18"/>
      <c r="C21" s="17"/>
      <c r="D21" s="19"/>
      <c r="E21" s="58"/>
      <c r="F21" s="138"/>
      <c r="G21" s="20"/>
      <c r="H21" s="20"/>
      <c r="I21" s="20"/>
      <c r="J21" s="20"/>
      <c r="K21" s="39">
        <f t="shared" si="0"/>
        <v>0</v>
      </c>
      <c r="L21" s="39">
        <f t="shared" si="1"/>
        <v>0</v>
      </c>
      <c r="M21" s="21"/>
      <c r="U21" s="143"/>
    </row>
    <row r="22" spans="1:21" s="9" customFormat="1" ht="15.75" customHeight="1">
      <c r="A22" s="17">
        <v>16</v>
      </c>
      <c r="B22" s="18"/>
      <c r="C22" s="17"/>
      <c r="D22" s="19"/>
      <c r="E22" s="58"/>
      <c r="F22" s="138"/>
      <c r="G22" s="20"/>
      <c r="H22" s="20"/>
      <c r="I22" s="20"/>
      <c r="J22" s="20"/>
      <c r="K22" s="39">
        <f t="shared" si="0"/>
        <v>0</v>
      </c>
      <c r="L22" s="39">
        <f t="shared" si="1"/>
        <v>0</v>
      </c>
      <c r="M22" s="21"/>
      <c r="U22" s="143"/>
    </row>
    <row r="23" spans="1:21" s="9" customFormat="1" ht="15.75" customHeight="1">
      <c r="A23" s="17">
        <v>17</v>
      </c>
      <c r="B23" s="18"/>
      <c r="C23" s="17"/>
      <c r="D23" s="19"/>
      <c r="E23" s="58"/>
      <c r="F23" s="138"/>
      <c r="G23" s="20"/>
      <c r="H23" s="20"/>
      <c r="I23" s="20"/>
      <c r="J23" s="20"/>
      <c r="K23" s="39">
        <f t="shared" si="0"/>
        <v>0</v>
      </c>
      <c r="L23" s="39">
        <f t="shared" si="1"/>
        <v>0</v>
      </c>
      <c r="M23" s="21"/>
      <c r="U23" s="143"/>
    </row>
    <row r="24" spans="1:21" s="9" customFormat="1" ht="15.75" customHeight="1">
      <c r="A24" s="17">
        <v>18</v>
      </c>
      <c r="B24" s="18"/>
      <c r="C24" s="17"/>
      <c r="D24" s="19"/>
      <c r="E24" s="58"/>
      <c r="F24" s="138"/>
      <c r="G24" s="20"/>
      <c r="H24" s="20"/>
      <c r="I24" s="20"/>
      <c r="J24" s="20"/>
      <c r="K24" s="39">
        <f t="shared" si="0"/>
        <v>0</v>
      </c>
      <c r="L24" s="39">
        <f t="shared" si="1"/>
        <v>0</v>
      </c>
      <c r="M24" s="21"/>
      <c r="U24" s="143"/>
    </row>
    <row r="25" spans="1:21" s="9" customFormat="1" ht="15.75" customHeight="1">
      <c r="A25" s="502" t="s">
        <v>593</v>
      </c>
      <c r="B25" s="503"/>
      <c r="C25" s="503"/>
      <c r="D25" s="503"/>
      <c r="E25" s="503"/>
      <c r="F25" s="503"/>
      <c r="G25" s="503"/>
      <c r="H25" s="39">
        <f>SUM(H7:H24)</f>
        <v>0</v>
      </c>
      <c r="I25" s="39">
        <f>SUM(I7:I24)</f>
        <v>0</v>
      </c>
      <c r="J25" s="39">
        <f>SUM(J7:J24)</f>
        <v>0</v>
      </c>
      <c r="K25" s="39">
        <f>IF(SUM(K7:K24)-(J25-I25)&lt;0.001,SUM(K7:K24),"false")</f>
        <v>0</v>
      </c>
      <c r="L25" s="39">
        <f t="shared" si="1"/>
        <v>0</v>
      </c>
      <c r="M25" s="24"/>
      <c r="U25" s="143"/>
    </row>
    <row r="26" spans="1:21" s="9" customFormat="1" ht="15.75" customHeight="1">
      <c r="A26" s="502" t="s">
        <v>594</v>
      </c>
      <c r="B26" s="503"/>
      <c r="C26" s="503"/>
      <c r="D26" s="503"/>
      <c r="E26" s="503"/>
      <c r="F26" s="503"/>
      <c r="G26" s="503" t="s">
        <v>314</v>
      </c>
      <c r="H26" s="94"/>
      <c r="I26" s="94"/>
      <c r="J26" s="94"/>
      <c r="K26" s="39">
        <f>J26-I26</f>
        <v>0</v>
      </c>
      <c r="L26" s="39">
        <f t="shared" si="1"/>
        <v>0</v>
      </c>
      <c r="M26" s="24"/>
      <c r="U26" s="143"/>
    </row>
    <row r="27" spans="1:21" s="9" customFormat="1" ht="15.75" customHeight="1">
      <c r="A27" s="502" t="s">
        <v>593</v>
      </c>
      <c r="B27" s="503"/>
      <c r="C27" s="503"/>
      <c r="D27" s="503"/>
      <c r="E27" s="503"/>
      <c r="F27" s="503"/>
      <c r="G27" s="503" t="s">
        <v>314</v>
      </c>
      <c r="H27" s="39">
        <f>H25-H26</f>
        <v>0</v>
      </c>
      <c r="I27" s="65">
        <f>I25-I26</f>
        <v>0</v>
      </c>
      <c r="J27" s="65">
        <f>J25-J26</f>
        <v>0</v>
      </c>
      <c r="K27" s="65">
        <f>K25-K26</f>
        <v>0</v>
      </c>
      <c r="L27" s="39">
        <f t="shared" si="1"/>
        <v>0</v>
      </c>
      <c r="M27" s="24"/>
      <c r="U27" s="143"/>
    </row>
    <row r="28" spans="1:21" s="10" customFormat="1" ht="15.75" customHeight="1">
      <c r="A28" s="25"/>
      <c r="D28" s="418"/>
      <c r="E28" s="418"/>
      <c r="F28" s="418"/>
      <c r="G28" s="418"/>
      <c r="H28" s="26"/>
      <c r="I28" s="26"/>
      <c r="J28" s="26"/>
      <c r="K28" s="26"/>
      <c r="L28" s="26"/>
      <c r="U28" s="144"/>
    </row>
    <row r="29" spans="1:21" s="10" customFormat="1" ht="15.75" customHeight="1">
      <c r="A29" s="425" t="str">
        <f>表头信息!D8&amp;表头信息!E8</f>
        <v>产权持有单位填表人：谭勃</v>
      </c>
      <c r="B29" s="425"/>
      <c r="C29" s="425"/>
      <c r="D29" s="425"/>
      <c r="E29" s="31"/>
      <c r="F29" s="139"/>
      <c r="G29" s="31"/>
      <c r="J29" s="426" t="str">
        <f>表头信息!D20&amp;表头信息!E23</f>
        <v>评估人员：柳青、殷涛</v>
      </c>
      <c r="K29" s="426"/>
      <c r="L29" s="426"/>
      <c r="M29" s="426"/>
      <c r="U29" s="144"/>
    </row>
    <row r="30" spans="1:21" s="10" customFormat="1" ht="15.75" customHeight="1">
      <c r="A30" s="30" t="str">
        <f>表头信息!D11&amp;表头信息!E11</f>
        <v>填表日期：2022年11月2日</v>
      </c>
      <c r="B30" s="28"/>
      <c r="C30" s="28"/>
      <c r="D30" s="28"/>
      <c r="E30" s="31"/>
      <c r="F30" s="139"/>
      <c r="G30" s="31"/>
      <c r="I30" s="31"/>
      <c r="J30" s="31"/>
      <c r="K30" s="31"/>
      <c r="U30" s="144"/>
    </row>
    <row r="31" spans="1:21" ht="15.75" customHeight="1">
      <c r="D31" s="56"/>
      <c r="E31" s="56"/>
      <c r="F31" s="140"/>
      <c r="G31" s="56"/>
    </row>
  </sheetData>
  <protectedRanges>
    <protectedRange sqref="A7:J24 H26:J26 M7:M24" name="区域1"/>
  </protectedRanges>
  <mergeCells count="23">
    <mergeCell ref="T5:T6"/>
    <mergeCell ref="U5:U6"/>
    <mergeCell ref="D28:G28"/>
    <mergeCell ref="A29:D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A25:G25"/>
    <mergeCell ref="A26:G26"/>
    <mergeCell ref="A27:G27"/>
  </mergeCells>
  <phoneticPr fontId="67" type="noConversion"/>
  <conditionalFormatting sqref="N5:S6">
    <cfRule type="expression" dxfId="7" priority="1" stopIfTrue="1">
      <formula>$O$8=""</formula>
    </cfRule>
  </conditionalFormatting>
  <dataValidations count="1">
    <dataValidation type="list" allowBlank="1" showInputMessage="1" showErrorMessage="1" sqref="P5:Q6" xr:uid="{00000000-0002-0000-2900-000000000000}">
      <formula1>$Q$8</formula1>
    </dataValidation>
  </dataValidations>
  <hyperlinks>
    <hyperlink ref="A1:M1" location="'4-非流动资产汇总'!B11" display="=&quot;其他权益工具投资评估&quot;&amp;表头信息!E35" xr:uid="{00000000-0004-0000-2900-000000000000}"/>
  </hyperlinks>
  <printOptions horizontalCentered="1"/>
  <pageMargins left="0.35433070866141703" right="0.35433070866141703" top="0.78740157480314998" bottom="0.59055118110236204" header="0.59055118110236204" footer="0.39370078740157499"/>
  <pageSetup paperSize="9" scale="95"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3896" r:id="rId4" name="Check Box 1096">
              <controlPr defaultSize="0" autoPict="0" macro="[0]!其他权益工具投资_复选框1096_Click">
                <anchor moveWithCells="1">
                  <from>
                    <xdr:col>13</xdr:col>
                    <xdr:colOff>47625</xdr:colOff>
                    <xdr:row>0</xdr:row>
                    <xdr:rowOff>85725</xdr:rowOff>
                  </from>
                  <to>
                    <xdr:col>15</xdr:col>
                    <xdr:colOff>38100</xdr:colOff>
                    <xdr:row>1</xdr:row>
                    <xdr:rowOff>152400</xdr:rowOff>
                  </to>
                </anchor>
              </controlPr>
            </control>
          </mc:Choice>
        </mc:AlternateContent>
      </controls>
    </mc:Choice>
  </mc:AlternateContent>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FF0000"/>
  </sheetPr>
  <dimension ref="A1:G31"/>
  <sheetViews>
    <sheetView workbookViewId="0">
      <pane xSplit="2" ySplit="6" topLeftCell="C7" activePane="bottomRight" state="frozen"/>
      <selection pane="topRight"/>
      <selection pane="bottomLeft"/>
      <selection pane="bottomRight" activeCell="D10" sqref="D10"/>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617</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618</v>
      </c>
    </row>
    <row r="4" spans="1:7" ht="15.75" customHeight="1">
      <c r="A4" s="458" t="str">
        <f>表头信息!D2&amp;表头信息!E2</f>
        <v>产权持有单位：西安曲江楼观旅游农业开发有限公司</v>
      </c>
      <c r="B4" s="458"/>
      <c r="C4" s="458"/>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row>
    <row r="7" spans="1:7" s="9" customFormat="1" ht="15.75" customHeight="1">
      <c r="A7" s="45" t="s">
        <v>619</v>
      </c>
      <c r="B7" s="133" t="s">
        <v>620</v>
      </c>
      <c r="C7" s="47">
        <f>'4-6-1其他非流动金融资产-股票'!H27</f>
        <v>0</v>
      </c>
      <c r="D7" s="48">
        <f>'4-6-1其他非流动金融资产-股票'!J27</f>
        <v>0</v>
      </c>
      <c r="E7" s="39">
        <f>D7-C7</f>
        <v>0</v>
      </c>
      <c r="F7" s="39">
        <f>IF(C7=0,0,E7/ABS(C7))*100</f>
        <v>0</v>
      </c>
    </row>
    <row r="8" spans="1:7" s="9" customFormat="1" ht="15.75" customHeight="1">
      <c r="A8" s="45" t="s">
        <v>621</v>
      </c>
      <c r="B8" s="133" t="s">
        <v>622</v>
      </c>
      <c r="C8" s="47">
        <f>'4-6-2其他非流动金融资产-债券'!H27</f>
        <v>0</v>
      </c>
      <c r="D8" s="47">
        <f>'4-6-2其他非流动金融资产-债券'!I27</f>
        <v>0</v>
      </c>
      <c r="E8" s="39">
        <f>D8-C8</f>
        <v>0</v>
      </c>
      <c r="F8" s="39">
        <f>IF(C8=0,0,E8/ABS(C8))*100</f>
        <v>0</v>
      </c>
    </row>
    <row r="9" spans="1:7" s="9" customFormat="1" ht="15.75" customHeight="1">
      <c r="A9" s="45" t="s">
        <v>623</v>
      </c>
      <c r="B9" s="133" t="s">
        <v>624</v>
      </c>
      <c r="C9" s="47">
        <f>'4-6-3其他非流动金融资产-基金'!H27</f>
        <v>0</v>
      </c>
      <c r="D9" s="48">
        <f>'4-6-3其他非流动金融资产-基金'!J27</f>
        <v>0</v>
      </c>
      <c r="E9" s="39">
        <f>D9-C9</f>
        <v>0</v>
      </c>
      <c r="F9" s="39">
        <f>IF(C9=0,0,E9/ABS(C9))*100</f>
        <v>0</v>
      </c>
    </row>
    <row r="10" spans="1:7" s="9" customFormat="1" ht="15.75" customHeight="1">
      <c r="A10" s="45"/>
      <c r="B10" s="45"/>
      <c r="C10" s="47"/>
      <c r="D10" s="48"/>
      <c r="E10" s="39"/>
      <c r="F10" s="39"/>
    </row>
    <row r="11" spans="1:7" s="9" customFormat="1" ht="15.75" customHeight="1">
      <c r="A11" s="51"/>
      <c r="B11" s="24"/>
      <c r="C11" s="47"/>
      <c r="D11" s="48"/>
      <c r="E11" s="39"/>
      <c r="F11" s="39"/>
    </row>
    <row r="12" spans="1:7" s="9" customFormat="1" ht="15.75" customHeight="1">
      <c r="A12" s="51"/>
      <c r="B12" s="24"/>
      <c r="C12" s="47"/>
      <c r="D12" s="48"/>
      <c r="E12" s="39"/>
      <c r="F12" s="39"/>
    </row>
    <row r="13" spans="1:7" s="9" customFormat="1" ht="15.75" customHeight="1">
      <c r="A13" s="51"/>
      <c r="B13" s="24"/>
      <c r="C13" s="47"/>
      <c r="D13" s="48"/>
      <c r="E13" s="39"/>
      <c r="F13" s="39"/>
    </row>
    <row r="14" spans="1:7" s="9" customFormat="1" ht="15.75" customHeight="1">
      <c r="A14" s="51"/>
      <c r="B14" s="24"/>
      <c r="C14" s="47"/>
      <c r="D14" s="48"/>
      <c r="E14" s="39"/>
      <c r="F14" s="39"/>
    </row>
    <row r="15" spans="1:7" s="9" customFormat="1" ht="15.75" customHeight="1">
      <c r="A15" s="51"/>
      <c r="B15" s="24"/>
      <c r="C15" s="47"/>
      <c r="D15" s="48"/>
      <c r="E15" s="39"/>
      <c r="F15" s="39"/>
    </row>
    <row r="16" spans="1:7" s="9" customFormat="1" ht="15.75" customHeight="1">
      <c r="A16" s="51"/>
      <c r="B16" s="24"/>
      <c r="C16" s="47"/>
      <c r="D16" s="48"/>
      <c r="E16" s="39"/>
      <c r="F16" s="39"/>
    </row>
    <row r="17" spans="1:6" s="9" customFormat="1" ht="15.75" customHeight="1">
      <c r="A17" s="51"/>
      <c r="B17" s="24"/>
      <c r="C17" s="47"/>
      <c r="D17" s="48"/>
      <c r="E17" s="39"/>
      <c r="F17" s="39"/>
    </row>
    <row r="18" spans="1:6" s="9" customFormat="1" ht="15.75" customHeight="1">
      <c r="A18" s="51"/>
      <c r="B18" s="24"/>
      <c r="C18" s="47"/>
      <c r="D18" s="48"/>
      <c r="E18" s="39"/>
      <c r="F18" s="39"/>
    </row>
    <row r="19" spans="1:6" s="9" customFormat="1" ht="15.75" customHeight="1">
      <c r="A19" s="51"/>
      <c r="B19" s="24"/>
      <c r="C19" s="47"/>
      <c r="D19" s="48"/>
      <c r="E19" s="39"/>
      <c r="F19" s="39"/>
    </row>
    <row r="20" spans="1:6" s="9" customFormat="1" ht="15.75" customHeight="1">
      <c r="A20" s="51"/>
      <c r="B20" s="24"/>
      <c r="C20" s="47"/>
      <c r="D20" s="48"/>
      <c r="E20" s="39"/>
      <c r="F20" s="39"/>
    </row>
    <row r="21" spans="1:6" s="9" customFormat="1" ht="15.75" customHeight="1">
      <c r="A21" s="51"/>
      <c r="B21" s="24"/>
      <c r="C21" s="47"/>
      <c r="D21" s="48"/>
      <c r="E21" s="39"/>
      <c r="F21" s="39"/>
    </row>
    <row r="22" spans="1:6" s="9" customFormat="1" ht="15.75" customHeight="1">
      <c r="A22" s="51"/>
      <c r="B22" s="24"/>
      <c r="C22" s="47"/>
      <c r="D22" s="48"/>
      <c r="E22" s="39"/>
      <c r="F22" s="39"/>
    </row>
    <row r="23" spans="1:6" s="9" customFormat="1" ht="15.75" customHeight="1">
      <c r="A23" s="51"/>
      <c r="B23" s="24"/>
      <c r="C23" s="47"/>
      <c r="D23" s="48"/>
      <c r="E23" s="39"/>
      <c r="F23" s="39"/>
    </row>
    <row r="24" spans="1:6" s="9" customFormat="1" ht="15.75" customHeight="1">
      <c r="A24" s="51"/>
      <c r="B24" s="24"/>
      <c r="C24" s="47"/>
      <c r="D24" s="48"/>
      <c r="E24" s="39"/>
      <c r="F24" s="39"/>
    </row>
    <row r="25" spans="1:6" s="9" customFormat="1" ht="15.75" customHeight="1">
      <c r="A25" s="51"/>
      <c r="B25" s="24"/>
      <c r="C25" s="47"/>
      <c r="D25" s="48"/>
      <c r="E25" s="39"/>
      <c r="F25" s="39"/>
    </row>
    <row r="26" spans="1:6" s="9" customFormat="1" ht="15.75" customHeight="1">
      <c r="A26" s="51"/>
      <c r="B26" s="24"/>
      <c r="C26" s="47"/>
      <c r="D26" s="48"/>
      <c r="E26" s="39"/>
      <c r="F26" s="39"/>
    </row>
    <row r="27" spans="1:6" s="9" customFormat="1" ht="15.75" customHeight="1">
      <c r="A27" s="459" t="s">
        <v>335</v>
      </c>
      <c r="B27" s="460"/>
      <c r="C27" s="54">
        <f>SUM(C7:C26)</f>
        <v>0</v>
      </c>
      <c r="D27" s="54">
        <f>SUM(D7:D26)</f>
        <v>0</v>
      </c>
      <c r="E27" s="54">
        <f>SUM(E7:E26)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mergeCells count="13">
    <mergeCell ref="A29:C29"/>
    <mergeCell ref="E29:F29"/>
    <mergeCell ref="A5:A6"/>
    <mergeCell ref="B5:B6"/>
    <mergeCell ref="C5:C6"/>
    <mergeCell ref="D5:D6"/>
    <mergeCell ref="E5:E6"/>
    <mergeCell ref="F5:F6"/>
    <mergeCell ref="A1:F1"/>
    <mergeCell ref="A2:F2"/>
    <mergeCell ref="A4:C4"/>
    <mergeCell ref="A27:B27"/>
    <mergeCell ref="D28:F28"/>
  </mergeCells>
  <phoneticPr fontId="67" type="noConversion"/>
  <hyperlinks>
    <hyperlink ref="B7" location="'4-6-1其他非流动金融资产-股票'!A1" display="其他非流动金融资产-股票投资" xr:uid="{00000000-0004-0000-2A00-000000000000}"/>
    <hyperlink ref="B8" location="'4-6-2其他非流动金融资产-债券'!A1" display="其他非流动金融资产-债券投资" xr:uid="{00000000-0004-0000-2A00-000001000000}"/>
    <hyperlink ref="B9" location="'4-6-3其他非流动金融资产-基金'!A1" display="其他非流动金融资产-基金投资" xr:uid="{00000000-0004-0000-2A00-000002000000}"/>
    <hyperlink ref="A1:F1" location="'4-非流动资产汇总'!B12" display="其他非流动性金融资产评估汇总表" xr:uid="{00000000-0004-0000-2A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P31"/>
  <sheetViews>
    <sheetView view="pageBreakPreview" zoomScaleNormal="100" workbookViewId="0">
      <pane xSplit="1" ySplit="6" topLeftCell="B16" activePane="bottomRight" state="frozen"/>
      <selection pane="topRight"/>
      <selection pane="bottomLeft"/>
      <selection pane="bottomRight" activeCell="D10" sqref="D10"/>
    </sheetView>
  </sheetViews>
  <sheetFormatPr defaultColWidth="8.625" defaultRowHeight="15.75" customHeight="1"/>
  <cols>
    <col min="1" max="1" width="5.875" style="11" customWidth="1"/>
    <col min="2" max="2" width="19.25" style="11" customWidth="1"/>
    <col min="3" max="7" width="10" style="11" customWidth="1"/>
    <col min="8" max="8" width="10.5" style="11" customWidth="1"/>
    <col min="9" max="9" width="7.875" style="11" customWidth="1"/>
    <col min="10" max="10" width="10.5" style="11" customWidth="1"/>
    <col min="11" max="11" width="9" style="11" customWidth="1"/>
    <col min="12" max="12" width="6.875" style="11" customWidth="1"/>
    <col min="13" max="13" width="11.375" style="11" customWidth="1"/>
    <col min="14" max="32" width="9" style="11"/>
    <col min="33" max="16384" width="8.625" style="11"/>
  </cols>
  <sheetData>
    <row r="1" spans="1:16" s="7" customFormat="1" ht="30" customHeight="1">
      <c r="A1" s="415" t="str">
        <f>"其他非流动金融资产—股票投资评估"&amp;表头信息!E35</f>
        <v>其他非流动金融资产—股票投资评估明细表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625</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337</v>
      </c>
      <c r="C5" s="455" t="s">
        <v>338</v>
      </c>
      <c r="D5" s="455" t="s">
        <v>339</v>
      </c>
      <c r="E5" s="455" t="s">
        <v>340</v>
      </c>
      <c r="F5" s="455" t="s">
        <v>341</v>
      </c>
      <c r="G5" s="455" t="s">
        <v>342</v>
      </c>
      <c r="H5" s="455" t="s">
        <v>238</v>
      </c>
      <c r="I5" s="455" t="s">
        <v>343</v>
      </c>
      <c r="J5" s="455" t="s">
        <v>239</v>
      </c>
      <c r="K5" s="455" t="s">
        <v>240</v>
      </c>
      <c r="L5" s="455" t="s">
        <v>241</v>
      </c>
      <c r="M5" s="455" t="s">
        <v>8</v>
      </c>
      <c r="N5" s="68" t="s">
        <v>297</v>
      </c>
      <c r="O5" s="68" t="s">
        <v>344</v>
      </c>
      <c r="P5" s="68" t="s">
        <v>345</v>
      </c>
    </row>
    <row r="6" spans="1:16" s="8" customFormat="1" ht="15.75" customHeight="1">
      <c r="A6" s="456"/>
      <c r="B6" s="456"/>
      <c r="C6" s="456"/>
      <c r="D6" s="463"/>
      <c r="E6" s="456"/>
      <c r="F6" s="456"/>
      <c r="G6" s="456"/>
      <c r="H6" s="456"/>
      <c r="I6" s="456"/>
      <c r="J6" s="456"/>
      <c r="K6" s="456"/>
      <c r="L6" s="456" t="s">
        <v>314</v>
      </c>
      <c r="M6" s="456"/>
      <c r="N6" s="68"/>
      <c r="O6" s="68" t="s">
        <v>347</v>
      </c>
      <c r="P6" s="68" t="s">
        <v>348</v>
      </c>
    </row>
    <row r="7" spans="1:16" s="9" customFormat="1" ht="15.75" customHeight="1">
      <c r="A7" s="17">
        <v>1</v>
      </c>
      <c r="B7" s="18"/>
      <c r="C7" s="17"/>
      <c r="D7" s="17"/>
      <c r="E7" s="75"/>
      <c r="F7" s="20"/>
      <c r="G7" s="58"/>
      <c r="H7" s="20"/>
      <c r="I7" s="20"/>
      <c r="J7" s="20"/>
      <c r="K7" s="39">
        <f>J7-H7</f>
        <v>0</v>
      </c>
      <c r="L7" s="39">
        <f>IF(H7=0,0,K7/ABS(H7))*100</f>
        <v>0</v>
      </c>
      <c r="M7" s="21"/>
    </row>
    <row r="8" spans="1:16" s="9" customFormat="1" ht="15.75" customHeight="1">
      <c r="A8" s="17">
        <v>2</v>
      </c>
      <c r="B8" s="18"/>
      <c r="C8" s="17"/>
      <c r="D8" s="17"/>
      <c r="E8" s="75"/>
      <c r="F8" s="20"/>
      <c r="G8" s="58"/>
      <c r="H8" s="20"/>
      <c r="I8" s="20"/>
      <c r="J8" s="20"/>
      <c r="K8" s="39"/>
      <c r="L8" s="39"/>
      <c r="M8" s="21"/>
    </row>
    <row r="9" spans="1:16" s="9" customFormat="1" ht="15.75" customHeight="1">
      <c r="A9" s="17">
        <v>3</v>
      </c>
      <c r="B9" s="18"/>
      <c r="C9" s="17"/>
      <c r="D9" s="17"/>
      <c r="E9" s="75"/>
      <c r="F9" s="20"/>
      <c r="G9" s="58"/>
      <c r="H9" s="20"/>
      <c r="I9" s="20"/>
      <c r="J9" s="20"/>
      <c r="K9" s="39"/>
      <c r="L9" s="39"/>
      <c r="M9" s="21"/>
    </row>
    <row r="10" spans="1:16" s="9" customFormat="1" ht="15.75" customHeight="1">
      <c r="A10" s="17">
        <v>4</v>
      </c>
      <c r="B10" s="18"/>
      <c r="C10" s="17"/>
      <c r="D10" s="17"/>
      <c r="E10" s="75"/>
      <c r="F10" s="20"/>
      <c r="G10" s="58"/>
      <c r="H10" s="20"/>
      <c r="I10" s="20"/>
      <c r="J10" s="20"/>
      <c r="K10" s="39"/>
      <c r="L10" s="39"/>
      <c r="M10" s="21"/>
    </row>
    <row r="11" spans="1:16" s="9" customFormat="1" ht="15.75" customHeight="1">
      <c r="A11" s="17">
        <v>5</v>
      </c>
      <c r="B11" s="18"/>
      <c r="C11" s="17"/>
      <c r="D11" s="17"/>
      <c r="E11" s="75"/>
      <c r="F11" s="20"/>
      <c r="G11" s="58"/>
      <c r="H11" s="20"/>
      <c r="I11" s="20"/>
      <c r="J11" s="20"/>
      <c r="K11" s="39"/>
      <c r="L11" s="39"/>
      <c r="M11" s="21"/>
    </row>
    <row r="12" spans="1:16" s="9" customFormat="1" ht="15.75" customHeight="1">
      <c r="A12" s="17">
        <v>6</v>
      </c>
      <c r="B12" s="18"/>
      <c r="C12" s="17"/>
      <c r="D12" s="17"/>
      <c r="E12" s="75"/>
      <c r="F12" s="20"/>
      <c r="G12" s="58"/>
      <c r="H12" s="20"/>
      <c r="I12" s="20"/>
      <c r="J12" s="20"/>
      <c r="K12" s="39"/>
      <c r="L12" s="39"/>
      <c r="M12" s="21"/>
    </row>
    <row r="13" spans="1:16" s="9" customFormat="1" ht="15.75" customHeight="1">
      <c r="A13" s="17">
        <v>7</v>
      </c>
      <c r="B13" s="18"/>
      <c r="C13" s="17"/>
      <c r="D13" s="17"/>
      <c r="E13" s="75"/>
      <c r="F13" s="20"/>
      <c r="G13" s="58"/>
      <c r="H13" s="20"/>
      <c r="I13" s="20"/>
      <c r="J13" s="20"/>
      <c r="K13" s="39"/>
      <c r="L13" s="39"/>
      <c r="M13" s="21"/>
    </row>
    <row r="14" spans="1:16" s="9" customFormat="1" ht="15.75" customHeight="1">
      <c r="A14" s="17">
        <v>8</v>
      </c>
      <c r="B14" s="18"/>
      <c r="C14" s="17"/>
      <c r="D14" s="17"/>
      <c r="E14" s="75"/>
      <c r="F14" s="20"/>
      <c r="G14" s="58"/>
      <c r="H14" s="20"/>
      <c r="I14" s="20"/>
      <c r="J14" s="20"/>
      <c r="K14" s="39"/>
      <c r="L14" s="39"/>
      <c r="M14" s="21"/>
    </row>
    <row r="15" spans="1:16" s="9" customFormat="1" ht="15.75" customHeight="1">
      <c r="A15" s="17">
        <v>9</v>
      </c>
      <c r="B15" s="18"/>
      <c r="C15" s="17"/>
      <c r="D15" s="17"/>
      <c r="E15" s="75"/>
      <c r="F15" s="20"/>
      <c r="G15" s="58"/>
      <c r="H15" s="20"/>
      <c r="I15" s="20"/>
      <c r="J15" s="20"/>
      <c r="K15" s="39"/>
      <c r="L15" s="39"/>
      <c r="M15" s="21"/>
    </row>
    <row r="16" spans="1:16" s="9" customFormat="1" ht="15.75" customHeight="1">
      <c r="A16" s="17">
        <v>10</v>
      </c>
      <c r="B16" s="18"/>
      <c r="C16" s="17"/>
      <c r="D16" s="17"/>
      <c r="E16" s="75"/>
      <c r="F16" s="20"/>
      <c r="G16" s="58"/>
      <c r="H16" s="20"/>
      <c r="I16" s="20"/>
      <c r="J16" s="20"/>
      <c r="K16" s="39"/>
      <c r="L16" s="39"/>
      <c r="M16" s="21"/>
    </row>
    <row r="17" spans="1:13" s="9" customFormat="1" ht="15.75" customHeight="1">
      <c r="A17" s="17">
        <v>11</v>
      </c>
      <c r="B17" s="18"/>
      <c r="C17" s="17"/>
      <c r="D17" s="17"/>
      <c r="E17" s="75"/>
      <c r="F17" s="20"/>
      <c r="G17" s="58"/>
      <c r="H17" s="20"/>
      <c r="I17" s="20"/>
      <c r="J17" s="20"/>
      <c r="K17" s="39"/>
      <c r="L17" s="39"/>
      <c r="M17" s="21"/>
    </row>
    <row r="18" spans="1:13" s="9" customFormat="1" ht="15.75" customHeight="1">
      <c r="A18" s="17">
        <v>12</v>
      </c>
      <c r="B18" s="18"/>
      <c r="C18" s="17"/>
      <c r="D18" s="17"/>
      <c r="E18" s="75"/>
      <c r="F18" s="20"/>
      <c r="G18" s="58"/>
      <c r="H18" s="20"/>
      <c r="I18" s="20"/>
      <c r="J18" s="20"/>
      <c r="K18" s="39"/>
      <c r="L18" s="39"/>
      <c r="M18" s="21"/>
    </row>
    <row r="19" spans="1:13" s="9" customFormat="1" ht="15.75" customHeight="1">
      <c r="A19" s="17">
        <v>13</v>
      </c>
      <c r="B19" s="18"/>
      <c r="C19" s="17"/>
      <c r="D19" s="17"/>
      <c r="E19" s="75"/>
      <c r="F19" s="20"/>
      <c r="G19" s="58"/>
      <c r="H19" s="20"/>
      <c r="I19" s="20"/>
      <c r="J19" s="20"/>
      <c r="K19" s="39"/>
      <c r="L19" s="39"/>
      <c r="M19" s="21"/>
    </row>
    <row r="20" spans="1:13" s="9" customFormat="1" ht="15.75" customHeight="1">
      <c r="A20" s="17">
        <v>14</v>
      </c>
      <c r="B20" s="18"/>
      <c r="C20" s="17"/>
      <c r="D20" s="17"/>
      <c r="E20" s="75"/>
      <c r="F20" s="20"/>
      <c r="G20" s="58"/>
      <c r="H20" s="20"/>
      <c r="I20" s="20"/>
      <c r="J20" s="20"/>
      <c r="K20" s="39"/>
      <c r="L20" s="39"/>
      <c r="M20" s="21"/>
    </row>
    <row r="21" spans="1:13" s="9" customFormat="1" ht="15.75" customHeight="1">
      <c r="A21" s="17">
        <v>15</v>
      </c>
      <c r="B21" s="18"/>
      <c r="C21" s="17"/>
      <c r="D21" s="17"/>
      <c r="E21" s="75"/>
      <c r="F21" s="20"/>
      <c r="G21" s="58"/>
      <c r="H21" s="20"/>
      <c r="I21" s="20"/>
      <c r="J21" s="20"/>
      <c r="K21" s="39"/>
      <c r="L21" s="39"/>
      <c r="M21" s="21"/>
    </row>
    <row r="22" spans="1:13" s="9" customFormat="1" ht="15.75" customHeight="1">
      <c r="A22" s="17">
        <v>16</v>
      </c>
      <c r="B22" s="18"/>
      <c r="C22" s="17"/>
      <c r="D22" s="17"/>
      <c r="E22" s="75"/>
      <c r="F22" s="20"/>
      <c r="G22" s="58"/>
      <c r="H22" s="20"/>
      <c r="I22" s="20"/>
      <c r="J22" s="20"/>
      <c r="K22" s="39"/>
      <c r="L22" s="39"/>
      <c r="M22" s="21"/>
    </row>
    <row r="23" spans="1:13" s="9" customFormat="1" ht="15.75" customHeight="1">
      <c r="A23" s="17">
        <v>17</v>
      </c>
      <c r="B23" s="18"/>
      <c r="C23" s="17"/>
      <c r="D23" s="17"/>
      <c r="E23" s="75"/>
      <c r="F23" s="20"/>
      <c r="G23" s="58"/>
      <c r="H23" s="20"/>
      <c r="I23" s="20"/>
      <c r="J23" s="20"/>
      <c r="K23" s="39"/>
      <c r="L23" s="39"/>
      <c r="M23" s="21"/>
    </row>
    <row r="24" spans="1:13" s="9" customFormat="1" ht="15.75" customHeight="1">
      <c r="A24" s="17">
        <v>18</v>
      </c>
      <c r="B24" s="18"/>
      <c r="C24" s="17"/>
      <c r="D24" s="17"/>
      <c r="E24" s="75"/>
      <c r="F24" s="20"/>
      <c r="G24" s="58"/>
      <c r="H24" s="20"/>
      <c r="I24" s="20"/>
      <c r="J24" s="20"/>
      <c r="K24" s="39"/>
      <c r="L24" s="39"/>
      <c r="M24" s="21"/>
    </row>
    <row r="25" spans="1:13" s="9" customFormat="1" ht="15.75" customHeight="1">
      <c r="A25" s="17">
        <v>19</v>
      </c>
      <c r="B25" s="18"/>
      <c r="C25" s="17"/>
      <c r="D25" s="17"/>
      <c r="E25" s="75"/>
      <c r="F25" s="20"/>
      <c r="G25" s="58"/>
      <c r="H25" s="20"/>
      <c r="I25" s="20"/>
      <c r="J25" s="20"/>
      <c r="K25" s="39"/>
      <c r="L25" s="39"/>
      <c r="M25" s="21"/>
    </row>
    <row r="26" spans="1:13" s="9" customFormat="1" ht="15.75" customHeight="1">
      <c r="A26" s="17">
        <v>20</v>
      </c>
      <c r="B26" s="18"/>
      <c r="C26" s="17"/>
      <c r="D26" s="17"/>
      <c r="E26" s="75"/>
      <c r="F26" s="20"/>
      <c r="G26" s="58"/>
      <c r="H26" s="20"/>
      <c r="I26" s="20"/>
      <c r="J26" s="20"/>
      <c r="K26" s="39"/>
      <c r="L26" s="39"/>
      <c r="M26" s="21"/>
    </row>
    <row r="27" spans="1:13" s="9" customFormat="1" ht="15.75" customHeight="1">
      <c r="A27" s="433" t="s">
        <v>349</v>
      </c>
      <c r="B27" s="452"/>
      <c r="C27" s="452"/>
      <c r="D27" s="452"/>
      <c r="E27" s="452"/>
      <c r="F27" s="434"/>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425"/>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28"/>
      <c r="F30" s="31"/>
      <c r="G30" s="31"/>
      <c r="I30" s="31"/>
      <c r="J30" s="31"/>
      <c r="K30" s="31"/>
    </row>
    <row r="31" spans="1:13" ht="15.75" customHeight="1">
      <c r="E31" s="56"/>
      <c r="F31" s="56"/>
      <c r="G31" s="56"/>
    </row>
  </sheetData>
  <protectedRanges>
    <protectedRange sqref="M7:M26 A7:J26" name="区域1"/>
  </protectedRanges>
  <mergeCells count="21">
    <mergeCell ref="E28:G28"/>
    <mergeCell ref="A29:F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F27"/>
  </mergeCells>
  <phoneticPr fontId="67" type="noConversion"/>
  <conditionalFormatting sqref="N5:P6">
    <cfRule type="expression" dxfId="6" priority="1" stopIfTrue="1">
      <formula>$O$8=""</formula>
    </cfRule>
  </conditionalFormatting>
  <hyperlinks>
    <hyperlink ref="A1:M1" location="'4-6其他非流动金融资产汇总'!B7" display="=&quot;其他非流动金融资产—股票投资评估&quot;&amp;表头信息!E35" xr:uid="{00000000-0004-0000-2B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5944" r:id="rId4" name="Check Box 1096">
              <controlPr defaultSize="0" autoPict="0" macro="[0]!其他非流动金融资产股票_复选框1096_Click">
                <anchor moveWithCells="1">
                  <from>
                    <xdr:col>13</xdr:col>
                    <xdr:colOff>114300</xdr:colOff>
                    <xdr:row>0</xdr:row>
                    <xdr:rowOff>28575</xdr:rowOff>
                  </from>
                  <to>
                    <xdr:col>14</xdr:col>
                    <xdr:colOff>581025</xdr:colOff>
                    <xdr:row>0</xdr:row>
                    <xdr:rowOff>352425</xdr:rowOff>
                  </to>
                </anchor>
              </controlPr>
            </control>
          </mc:Choice>
        </mc:AlternateContent>
      </controls>
    </mc:Choice>
  </mc:AlternateContent>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R31"/>
  <sheetViews>
    <sheetView view="pageBreakPreview" zoomScaleNormal="100" workbookViewId="0">
      <pane xSplit="1" ySplit="6" topLeftCell="B7" activePane="bottomRight" state="frozen"/>
      <selection pane="topRight"/>
      <selection pane="bottomLeft"/>
      <selection pane="bottomRight" activeCell="D10" sqref="D10"/>
    </sheetView>
  </sheetViews>
  <sheetFormatPr defaultColWidth="8.625" defaultRowHeight="15.75" customHeight="1"/>
  <cols>
    <col min="1" max="1" width="5.5" style="11" customWidth="1"/>
    <col min="2" max="2" width="19.75" style="11" customWidth="1"/>
    <col min="3" max="5" width="9.875" style="11" customWidth="1"/>
    <col min="6" max="6" width="9" style="11"/>
    <col min="7" max="11" width="10.125" style="11" customWidth="1"/>
    <col min="12" max="12" width="16.75" style="11" customWidth="1"/>
    <col min="13" max="32" width="9" style="11"/>
    <col min="33" max="16384" width="8.625" style="11"/>
  </cols>
  <sheetData>
    <row r="1" spans="1:18" s="7" customFormat="1" ht="30" customHeight="1">
      <c r="A1" s="415" t="str">
        <f>"其他非流动金融资产—债券投资评估"&amp;表头信息!E35</f>
        <v>其他非流动金融资产—债券投资评估明细表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17"/>
      <c r="J2" s="417"/>
      <c r="K2" s="417"/>
      <c r="L2" s="417"/>
    </row>
    <row r="3" spans="1:18" ht="15.75" customHeight="1">
      <c r="A3" s="12"/>
      <c r="B3" s="12"/>
      <c r="C3" s="12"/>
      <c r="D3" s="12"/>
      <c r="E3" s="12"/>
      <c r="F3" s="12"/>
      <c r="G3" s="12"/>
      <c r="H3" s="12"/>
      <c r="I3" s="13"/>
      <c r="J3" s="13"/>
      <c r="K3" s="448" t="s">
        <v>626</v>
      </c>
      <c r="L3" s="449"/>
    </row>
    <row r="4" spans="1:18" ht="15.75" customHeight="1">
      <c r="A4" s="64" t="str">
        <f>表头信息!D2&amp;表头信息!E2</f>
        <v>产权持有单位：西安曲江楼观旅游农业开发有限公司</v>
      </c>
      <c r="B4" s="15"/>
      <c r="C4" s="15"/>
      <c r="D4" s="15"/>
      <c r="E4" s="15"/>
      <c r="F4" s="15"/>
      <c r="G4" s="15"/>
      <c r="H4" s="15"/>
      <c r="I4" s="15"/>
      <c r="J4" s="15"/>
      <c r="K4" s="461" t="s">
        <v>3</v>
      </c>
      <c r="L4" s="462"/>
    </row>
    <row r="5" spans="1:18" s="8" customFormat="1" ht="15.75" customHeight="1">
      <c r="A5" s="455" t="s">
        <v>5</v>
      </c>
      <c r="B5" s="455" t="s">
        <v>337</v>
      </c>
      <c r="C5" s="455" t="s">
        <v>351</v>
      </c>
      <c r="D5" s="455" t="s">
        <v>352</v>
      </c>
      <c r="E5" s="455" t="s">
        <v>340</v>
      </c>
      <c r="F5" s="455" t="s">
        <v>353</v>
      </c>
      <c r="G5" s="455" t="s">
        <v>354</v>
      </c>
      <c r="H5" s="455" t="s">
        <v>238</v>
      </c>
      <c r="I5" s="455" t="s">
        <v>239</v>
      </c>
      <c r="J5" s="455" t="s">
        <v>240</v>
      </c>
      <c r="K5" s="455" t="s">
        <v>241</v>
      </c>
      <c r="L5" s="455" t="s">
        <v>8</v>
      </c>
      <c r="M5" s="68" t="s">
        <v>297</v>
      </c>
      <c r="N5" s="68" t="s">
        <v>344</v>
      </c>
      <c r="O5" s="68" t="s">
        <v>345</v>
      </c>
      <c r="P5" s="68" t="s">
        <v>355</v>
      </c>
      <c r="Q5" s="68" t="s">
        <v>356</v>
      </c>
      <c r="R5" s="68" t="s">
        <v>357</v>
      </c>
    </row>
    <row r="6" spans="1:18" s="8" customFormat="1" ht="15.75" customHeight="1">
      <c r="A6" s="456"/>
      <c r="B6" s="456"/>
      <c r="C6" s="456"/>
      <c r="D6" s="456"/>
      <c r="E6" s="456"/>
      <c r="F6" s="456"/>
      <c r="G6" s="456"/>
      <c r="H6" s="456"/>
      <c r="I6" s="456"/>
      <c r="J6" s="456"/>
      <c r="K6" s="456" t="s">
        <v>314</v>
      </c>
      <c r="L6" s="456"/>
      <c r="M6" s="68"/>
      <c r="N6" s="68" t="s">
        <v>347</v>
      </c>
      <c r="O6" s="68" t="s">
        <v>348</v>
      </c>
      <c r="P6" s="68" t="s">
        <v>359</v>
      </c>
      <c r="Q6" s="68" t="s">
        <v>360</v>
      </c>
      <c r="R6" s="68" t="s">
        <v>361</v>
      </c>
    </row>
    <row r="7" spans="1:18" s="9" customFormat="1" ht="15.75" customHeight="1">
      <c r="A7" s="17">
        <v>1</v>
      </c>
      <c r="B7" s="18"/>
      <c r="C7" s="17"/>
      <c r="D7" s="75"/>
      <c r="E7" s="75"/>
      <c r="F7" s="58"/>
      <c r="G7" s="58"/>
      <c r="H7" s="20"/>
      <c r="I7" s="20"/>
      <c r="J7" s="39">
        <f>I7-H7</f>
        <v>0</v>
      </c>
      <c r="K7" s="39">
        <f>IF(H7=0,0,J7/ABS(H7))*100</f>
        <v>0</v>
      </c>
      <c r="L7" s="21"/>
    </row>
    <row r="8" spans="1:18" s="9" customFormat="1" ht="15.75" customHeight="1">
      <c r="A8" s="17">
        <v>2</v>
      </c>
      <c r="B8" s="18"/>
      <c r="C8" s="17"/>
      <c r="D8" s="75"/>
      <c r="E8" s="75"/>
      <c r="F8" s="58"/>
      <c r="G8" s="58"/>
      <c r="H8" s="20"/>
      <c r="I8" s="20"/>
      <c r="J8" s="39"/>
      <c r="K8" s="39"/>
      <c r="L8" s="21"/>
    </row>
    <row r="9" spans="1:18" s="9" customFormat="1" ht="15.75" customHeight="1">
      <c r="A9" s="17">
        <v>3</v>
      </c>
      <c r="B9" s="18"/>
      <c r="C9" s="17"/>
      <c r="D9" s="75"/>
      <c r="E9" s="75"/>
      <c r="F9" s="58"/>
      <c r="G9" s="58"/>
      <c r="H9" s="20"/>
      <c r="I9" s="20"/>
      <c r="J9" s="39"/>
      <c r="K9" s="39"/>
      <c r="L9" s="21"/>
    </row>
    <row r="10" spans="1:18" s="9" customFormat="1" ht="15.75" customHeight="1">
      <c r="A10" s="17">
        <v>4</v>
      </c>
      <c r="B10" s="18"/>
      <c r="C10" s="17"/>
      <c r="D10" s="75"/>
      <c r="E10" s="75"/>
      <c r="F10" s="58"/>
      <c r="G10" s="58"/>
      <c r="H10" s="20"/>
      <c r="I10" s="20"/>
      <c r="J10" s="39"/>
      <c r="K10" s="39"/>
      <c r="L10" s="21"/>
    </row>
    <row r="11" spans="1:18" s="9" customFormat="1" ht="15.75" customHeight="1">
      <c r="A11" s="17">
        <v>5</v>
      </c>
      <c r="B11" s="18"/>
      <c r="C11" s="17"/>
      <c r="D11" s="75"/>
      <c r="E11" s="75"/>
      <c r="F11" s="58"/>
      <c r="G11" s="58"/>
      <c r="H11" s="20"/>
      <c r="I11" s="20"/>
      <c r="J11" s="39"/>
      <c r="K11" s="39"/>
      <c r="L11" s="21"/>
    </row>
    <row r="12" spans="1:18" s="9" customFormat="1" ht="15.75" customHeight="1">
      <c r="A12" s="17">
        <v>6</v>
      </c>
      <c r="B12" s="18"/>
      <c r="C12" s="17"/>
      <c r="D12" s="75"/>
      <c r="E12" s="75"/>
      <c r="F12" s="58"/>
      <c r="G12" s="58"/>
      <c r="H12" s="20"/>
      <c r="I12" s="20"/>
      <c r="J12" s="39"/>
      <c r="K12" s="39"/>
      <c r="L12" s="21"/>
    </row>
    <row r="13" spans="1:18" s="9" customFormat="1" ht="15.75" customHeight="1">
      <c r="A13" s="17">
        <v>7</v>
      </c>
      <c r="B13" s="18"/>
      <c r="C13" s="17"/>
      <c r="D13" s="75"/>
      <c r="E13" s="75"/>
      <c r="F13" s="58"/>
      <c r="G13" s="58"/>
      <c r="H13" s="20"/>
      <c r="I13" s="20"/>
      <c r="J13" s="39"/>
      <c r="K13" s="39"/>
      <c r="L13" s="21"/>
    </row>
    <row r="14" spans="1:18" s="9" customFormat="1" ht="15.75" customHeight="1">
      <c r="A14" s="17">
        <v>8</v>
      </c>
      <c r="B14" s="18"/>
      <c r="C14" s="17"/>
      <c r="D14" s="75"/>
      <c r="E14" s="75"/>
      <c r="F14" s="58"/>
      <c r="G14" s="58"/>
      <c r="H14" s="20"/>
      <c r="I14" s="20"/>
      <c r="J14" s="39"/>
      <c r="K14" s="39"/>
      <c r="L14" s="21"/>
    </row>
    <row r="15" spans="1:18" s="9" customFormat="1" ht="15.75" customHeight="1">
      <c r="A15" s="17">
        <v>9</v>
      </c>
      <c r="B15" s="18"/>
      <c r="C15" s="17"/>
      <c r="D15" s="75"/>
      <c r="E15" s="75"/>
      <c r="F15" s="58"/>
      <c r="G15" s="58"/>
      <c r="H15" s="20"/>
      <c r="I15" s="20"/>
      <c r="J15" s="39"/>
      <c r="K15" s="39"/>
      <c r="L15" s="21"/>
    </row>
    <row r="16" spans="1:18" s="9" customFormat="1" ht="15.75" customHeight="1">
      <c r="A16" s="17">
        <v>10</v>
      </c>
      <c r="B16" s="18"/>
      <c r="C16" s="17"/>
      <c r="D16" s="75"/>
      <c r="E16" s="75"/>
      <c r="F16" s="58"/>
      <c r="G16" s="58"/>
      <c r="H16" s="20"/>
      <c r="I16" s="20"/>
      <c r="J16" s="39"/>
      <c r="K16" s="39"/>
      <c r="L16" s="21"/>
    </row>
    <row r="17" spans="1:12" s="9" customFormat="1" ht="15.75" customHeight="1">
      <c r="A17" s="17">
        <v>11</v>
      </c>
      <c r="B17" s="18"/>
      <c r="C17" s="17"/>
      <c r="D17" s="75"/>
      <c r="E17" s="75"/>
      <c r="F17" s="58"/>
      <c r="G17" s="58"/>
      <c r="H17" s="20"/>
      <c r="I17" s="20"/>
      <c r="J17" s="39"/>
      <c r="K17" s="39"/>
      <c r="L17" s="21"/>
    </row>
    <row r="18" spans="1:12" s="9" customFormat="1" ht="15.75" customHeight="1">
      <c r="A18" s="17">
        <v>12</v>
      </c>
      <c r="B18" s="18"/>
      <c r="C18" s="17"/>
      <c r="D18" s="75"/>
      <c r="E18" s="75"/>
      <c r="F18" s="58"/>
      <c r="G18" s="58"/>
      <c r="H18" s="20"/>
      <c r="I18" s="20"/>
      <c r="J18" s="39"/>
      <c r="K18" s="39"/>
      <c r="L18" s="21"/>
    </row>
    <row r="19" spans="1:12" s="9" customFormat="1" ht="15.75" customHeight="1">
      <c r="A19" s="17">
        <v>13</v>
      </c>
      <c r="B19" s="18"/>
      <c r="C19" s="17"/>
      <c r="D19" s="75"/>
      <c r="E19" s="75"/>
      <c r="F19" s="58"/>
      <c r="G19" s="58"/>
      <c r="H19" s="20"/>
      <c r="I19" s="20"/>
      <c r="J19" s="39"/>
      <c r="K19" s="39"/>
      <c r="L19" s="21"/>
    </row>
    <row r="20" spans="1:12" s="9" customFormat="1" ht="15.75" customHeight="1">
      <c r="A20" s="17">
        <v>14</v>
      </c>
      <c r="B20" s="18"/>
      <c r="C20" s="17"/>
      <c r="D20" s="75"/>
      <c r="E20" s="75"/>
      <c r="F20" s="58"/>
      <c r="G20" s="58"/>
      <c r="H20" s="20"/>
      <c r="I20" s="20"/>
      <c r="J20" s="39"/>
      <c r="K20" s="39"/>
      <c r="L20" s="21"/>
    </row>
    <row r="21" spans="1:12" s="9" customFormat="1" ht="15.75" customHeight="1">
      <c r="A21" s="17">
        <v>15</v>
      </c>
      <c r="B21" s="18"/>
      <c r="C21" s="17"/>
      <c r="D21" s="75"/>
      <c r="E21" s="75"/>
      <c r="F21" s="58"/>
      <c r="G21" s="58"/>
      <c r="H21" s="20"/>
      <c r="I21" s="20"/>
      <c r="J21" s="39"/>
      <c r="K21" s="39"/>
      <c r="L21" s="21"/>
    </row>
    <row r="22" spans="1:12" s="9" customFormat="1" ht="15.75" customHeight="1">
      <c r="A22" s="17">
        <v>16</v>
      </c>
      <c r="B22" s="18"/>
      <c r="C22" s="17"/>
      <c r="D22" s="75"/>
      <c r="E22" s="75"/>
      <c r="F22" s="58"/>
      <c r="G22" s="58"/>
      <c r="H22" s="20"/>
      <c r="I22" s="20"/>
      <c r="J22" s="39"/>
      <c r="K22" s="39"/>
      <c r="L22" s="21"/>
    </row>
    <row r="23" spans="1:12" s="9" customFormat="1" ht="15.75" customHeight="1">
      <c r="A23" s="17">
        <v>17</v>
      </c>
      <c r="B23" s="18"/>
      <c r="C23" s="17"/>
      <c r="D23" s="75"/>
      <c r="E23" s="75"/>
      <c r="F23" s="58"/>
      <c r="G23" s="58"/>
      <c r="H23" s="20"/>
      <c r="I23" s="20"/>
      <c r="J23" s="39"/>
      <c r="K23" s="39"/>
      <c r="L23" s="21"/>
    </row>
    <row r="24" spans="1:12" s="9" customFormat="1" ht="15.75" customHeight="1">
      <c r="A24" s="17">
        <v>18</v>
      </c>
      <c r="B24" s="18"/>
      <c r="C24" s="17"/>
      <c r="D24" s="75"/>
      <c r="E24" s="75"/>
      <c r="F24" s="58"/>
      <c r="G24" s="58"/>
      <c r="H24" s="20"/>
      <c r="I24" s="20"/>
      <c r="J24" s="39"/>
      <c r="K24" s="39"/>
      <c r="L24" s="21"/>
    </row>
    <row r="25" spans="1:12" s="9" customFormat="1" ht="15.75" customHeight="1">
      <c r="A25" s="17">
        <v>19</v>
      </c>
      <c r="B25" s="18"/>
      <c r="C25" s="17"/>
      <c r="D25" s="75"/>
      <c r="E25" s="75"/>
      <c r="F25" s="58"/>
      <c r="G25" s="58"/>
      <c r="H25" s="20"/>
      <c r="I25" s="20"/>
      <c r="J25" s="39"/>
      <c r="K25" s="39"/>
      <c r="L25" s="21"/>
    </row>
    <row r="26" spans="1:12" s="9" customFormat="1" ht="15.75" customHeight="1">
      <c r="A26" s="17">
        <v>20</v>
      </c>
      <c r="B26" s="18"/>
      <c r="C26" s="17"/>
      <c r="D26" s="75"/>
      <c r="E26" s="75"/>
      <c r="F26" s="58"/>
      <c r="G26" s="58"/>
      <c r="H26" s="20"/>
      <c r="I26" s="20"/>
      <c r="J26" s="39"/>
      <c r="K26" s="39"/>
      <c r="L26" s="21"/>
    </row>
    <row r="27" spans="1:12" s="9" customFormat="1" ht="15.75" customHeight="1">
      <c r="A27" s="433" t="s">
        <v>349</v>
      </c>
      <c r="B27" s="452"/>
      <c r="C27" s="452"/>
      <c r="D27" s="452"/>
      <c r="E27" s="452"/>
      <c r="F27" s="434"/>
      <c r="G27" s="77">
        <f>SUM(G7:G26)</f>
        <v>0</v>
      </c>
      <c r="H27" s="78">
        <f>SUM(H7:H26)</f>
        <v>0</v>
      </c>
      <c r="I27" s="78">
        <f>SUM(I7:I26)</f>
        <v>0</v>
      </c>
      <c r="J27" s="79">
        <f>IF(SUM(J7:J26)-(I27-H27)&lt;0.001,SUM(J7:J26),"false")</f>
        <v>0</v>
      </c>
      <c r="K27" s="39">
        <f>IF(H27=0,0,J27/ABS(H27))*100</f>
        <v>0</v>
      </c>
      <c r="L27" s="24"/>
    </row>
    <row r="28" spans="1:12" s="10" customFormat="1" ht="15.75" customHeight="1">
      <c r="A28" s="25"/>
      <c r="D28" s="418"/>
      <c r="E28" s="418"/>
      <c r="F28" s="418"/>
      <c r="G28" s="26"/>
      <c r="H28" s="26"/>
      <c r="I28" s="26"/>
      <c r="J28" s="26"/>
      <c r="K28" s="26"/>
    </row>
    <row r="29" spans="1:12" s="10" customFormat="1" ht="15.75" customHeight="1">
      <c r="A29" s="425" t="str">
        <f>表头信息!D8&amp;表头信息!E8</f>
        <v>产权持有单位填表人：谭勃</v>
      </c>
      <c r="B29" s="425"/>
      <c r="C29" s="425"/>
      <c r="D29" s="425"/>
      <c r="E29" s="425"/>
      <c r="F29" s="31"/>
      <c r="I29" s="453" t="str">
        <f>表头信息!D20&amp;表头信息!E23</f>
        <v>评估人员：柳青、殷涛</v>
      </c>
      <c r="J29" s="454"/>
      <c r="K29" s="454"/>
      <c r="L29" s="454"/>
    </row>
    <row r="30" spans="1:12" s="10" customFormat="1" ht="15.75" customHeight="1">
      <c r="A30" s="30" t="str">
        <f>表头信息!D11&amp;表头信息!E11</f>
        <v>填表日期：2022年11月2日</v>
      </c>
      <c r="B30" s="28"/>
      <c r="C30" s="28"/>
      <c r="D30" s="28"/>
      <c r="E30" s="31"/>
      <c r="F30" s="31"/>
      <c r="H30" s="31"/>
      <c r="I30" s="31"/>
      <c r="J30" s="31"/>
    </row>
    <row r="31" spans="1:12" ht="15.75" customHeight="1">
      <c r="D31" s="56"/>
      <c r="E31" s="56"/>
      <c r="F31" s="56"/>
    </row>
  </sheetData>
  <protectedRanges>
    <protectedRange sqref="L7:L26 A7:I26" name="区域1"/>
  </protectedRanges>
  <mergeCells count="20">
    <mergeCell ref="D28:F28"/>
    <mergeCell ref="A29:E29"/>
    <mergeCell ref="I29:L29"/>
    <mergeCell ref="A5:A6"/>
    <mergeCell ref="B5:B6"/>
    <mergeCell ref="C5:C6"/>
    <mergeCell ref="D5:D6"/>
    <mergeCell ref="E5:E6"/>
    <mergeCell ref="F5:F6"/>
    <mergeCell ref="G5:G6"/>
    <mergeCell ref="H5:H6"/>
    <mergeCell ref="I5:I6"/>
    <mergeCell ref="J5:J6"/>
    <mergeCell ref="K5:K6"/>
    <mergeCell ref="L5:L6"/>
    <mergeCell ref="A1:L1"/>
    <mergeCell ref="A2:L2"/>
    <mergeCell ref="K3:L3"/>
    <mergeCell ref="K4:L4"/>
    <mergeCell ref="A27:F27"/>
  </mergeCells>
  <phoneticPr fontId="67" type="noConversion"/>
  <conditionalFormatting sqref="M5:R6">
    <cfRule type="expression" dxfId="5" priority="1" stopIfTrue="1">
      <formula>$N$8=""</formula>
    </cfRule>
  </conditionalFormatting>
  <dataValidations count="1">
    <dataValidation showInputMessage="1" showErrorMessage="1" sqref="P5" xr:uid="{00000000-0002-0000-2C00-000000000000}"/>
  </dataValidations>
  <hyperlinks>
    <hyperlink ref="A1:L1" location="'4-6其他非流动金融资产汇总'!B8" display="=&quot;其他非流动金融资产—债券投资评估&quot;&amp;表头信息!E35" xr:uid="{00000000-0004-0000-2C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6968" r:id="rId4" name="Check Box 72">
              <controlPr defaultSize="0" autoPict="0" macro="[0]!其他非流动金融资产债券_复选框72_Click">
                <anchor moveWithCells="1">
                  <from>
                    <xdr:col>12</xdr:col>
                    <xdr:colOff>95250</xdr:colOff>
                    <xdr:row>0</xdr:row>
                    <xdr:rowOff>57150</xdr:rowOff>
                  </from>
                  <to>
                    <xdr:col>13</xdr:col>
                    <xdr:colOff>600075</xdr:colOff>
                    <xdr:row>1</xdr:row>
                    <xdr:rowOff>19050</xdr:rowOff>
                  </to>
                </anchor>
              </controlPr>
            </control>
          </mc:Choice>
        </mc:AlternateContent>
      </controls>
    </mc:Choice>
  </mc:AlternateConten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P31"/>
  <sheetViews>
    <sheetView view="pageBreakPreview" zoomScale="85" zoomScaleNormal="100" workbookViewId="0">
      <pane xSplit="1" ySplit="6" topLeftCell="B12" activePane="bottomRight" state="frozen"/>
      <selection pane="topRight"/>
      <selection pane="bottomLeft"/>
      <selection pane="bottomRight" activeCell="D10" sqref="D10"/>
    </sheetView>
  </sheetViews>
  <sheetFormatPr defaultColWidth="8.625" defaultRowHeight="15.75" customHeight="1"/>
  <cols>
    <col min="1" max="1" width="4.375" style="11" customWidth="1"/>
    <col min="2" max="2" width="13.875" style="11" customWidth="1"/>
    <col min="3" max="3" width="10.875" style="11" customWidth="1"/>
    <col min="4" max="6" width="8.375" style="11" customWidth="1"/>
    <col min="7" max="12" width="11.125" style="11" customWidth="1"/>
    <col min="13" max="13" width="10.375" style="11" customWidth="1"/>
    <col min="14" max="32" width="9" style="11"/>
    <col min="33" max="16384" width="8.625" style="11"/>
  </cols>
  <sheetData>
    <row r="1" spans="1:16" s="7" customFormat="1" ht="30" customHeight="1">
      <c r="A1" s="415" t="str">
        <f>"其他非流动金融资产—基金投资评估"&amp;表头信息!E35</f>
        <v>其他非流动金融资产—基金投资评估明细表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627</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363</v>
      </c>
      <c r="C5" s="455" t="s">
        <v>364</v>
      </c>
      <c r="D5" s="455" t="s">
        <v>365</v>
      </c>
      <c r="E5" s="455" t="s">
        <v>340</v>
      </c>
      <c r="F5" s="455" t="s">
        <v>366</v>
      </c>
      <c r="G5" s="455" t="s">
        <v>354</v>
      </c>
      <c r="H5" s="455" t="s">
        <v>238</v>
      </c>
      <c r="I5" s="455" t="s">
        <v>367</v>
      </c>
      <c r="J5" s="455" t="s">
        <v>239</v>
      </c>
      <c r="K5" s="455" t="s">
        <v>240</v>
      </c>
      <c r="L5" s="455" t="s">
        <v>241</v>
      </c>
      <c r="M5" s="455" t="s">
        <v>8</v>
      </c>
      <c r="N5" s="68" t="s">
        <v>297</v>
      </c>
      <c r="O5" s="68" t="s">
        <v>344</v>
      </c>
      <c r="P5" s="68" t="s">
        <v>345</v>
      </c>
    </row>
    <row r="6" spans="1:16" s="8" customFormat="1" ht="15.75" customHeight="1">
      <c r="A6" s="456"/>
      <c r="B6" s="456"/>
      <c r="C6" s="456"/>
      <c r="D6" s="456"/>
      <c r="E6" s="456"/>
      <c r="F6" s="456"/>
      <c r="G6" s="456"/>
      <c r="H6" s="456"/>
      <c r="I6" s="456"/>
      <c r="J6" s="456"/>
      <c r="K6" s="456"/>
      <c r="L6" s="456" t="s">
        <v>314</v>
      </c>
      <c r="M6" s="456"/>
      <c r="N6" s="68"/>
      <c r="O6" s="68" t="s">
        <v>347</v>
      </c>
      <c r="P6" s="68" t="s">
        <v>348</v>
      </c>
    </row>
    <row r="7" spans="1:16" s="9" customFormat="1" ht="15.75" customHeight="1">
      <c r="A7" s="17">
        <v>1</v>
      </c>
      <c r="B7" s="18"/>
      <c r="C7" s="17"/>
      <c r="D7" s="57"/>
      <c r="E7" s="75"/>
      <c r="F7" s="76"/>
      <c r="G7" s="58"/>
      <c r="H7" s="20"/>
      <c r="I7" s="20"/>
      <c r="J7" s="20"/>
      <c r="K7" s="39">
        <f>J7-H7</f>
        <v>0</v>
      </c>
      <c r="L7" s="39">
        <f>IF(H7=0,0,K7/ABS(H7))*100</f>
        <v>0</v>
      </c>
      <c r="M7" s="21"/>
    </row>
    <row r="8" spans="1:16" s="9" customFormat="1" ht="15.75" customHeight="1">
      <c r="A8" s="17">
        <v>2</v>
      </c>
      <c r="B8" s="18"/>
      <c r="C8" s="17"/>
      <c r="D8" s="57"/>
      <c r="E8" s="75"/>
      <c r="F8" s="75"/>
      <c r="G8" s="58"/>
      <c r="H8" s="20"/>
      <c r="I8" s="20"/>
      <c r="J8" s="20"/>
      <c r="K8" s="39"/>
      <c r="L8" s="39"/>
      <c r="M8" s="21"/>
    </row>
    <row r="9" spans="1:16" s="9" customFormat="1" ht="15.75" customHeight="1">
      <c r="A9" s="17">
        <v>3</v>
      </c>
      <c r="B9" s="18"/>
      <c r="C9" s="17"/>
      <c r="D9" s="57"/>
      <c r="E9" s="75"/>
      <c r="F9" s="75"/>
      <c r="G9" s="58"/>
      <c r="H9" s="20"/>
      <c r="I9" s="20"/>
      <c r="J9" s="20"/>
      <c r="K9" s="39"/>
      <c r="L9" s="39"/>
      <c r="M9" s="21"/>
    </row>
    <row r="10" spans="1:16" s="9" customFormat="1" ht="15.75" customHeight="1">
      <c r="A10" s="17">
        <v>4</v>
      </c>
      <c r="B10" s="18"/>
      <c r="C10" s="17"/>
      <c r="D10" s="57"/>
      <c r="E10" s="75"/>
      <c r="F10" s="75"/>
      <c r="G10" s="58"/>
      <c r="H10" s="20"/>
      <c r="I10" s="20"/>
      <c r="J10" s="20"/>
      <c r="K10" s="39"/>
      <c r="L10" s="39"/>
      <c r="M10" s="21"/>
    </row>
    <row r="11" spans="1:16" s="9" customFormat="1" ht="15.75" customHeight="1">
      <c r="A11" s="17">
        <v>5</v>
      </c>
      <c r="B11" s="18"/>
      <c r="C11" s="17"/>
      <c r="D11" s="57"/>
      <c r="E11" s="75"/>
      <c r="F11" s="75"/>
      <c r="G11" s="58"/>
      <c r="H11" s="20"/>
      <c r="I11" s="20"/>
      <c r="J11" s="20"/>
      <c r="K11" s="39"/>
      <c r="L11" s="39"/>
      <c r="M11" s="21"/>
    </row>
    <row r="12" spans="1:16" s="9" customFormat="1" ht="15.75" customHeight="1">
      <c r="A12" s="17">
        <v>6</v>
      </c>
      <c r="B12" s="18"/>
      <c r="C12" s="17"/>
      <c r="D12" s="57"/>
      <c r="E12" s="75"/>
      <c r="F12" s="75"/>
      <c r="G12" s="58"/>
      <c r="H12" s="20"/>
      <c r="I12" s="20"/>
      <c r="J12" s="20"/>
      <c r="K12" s="39"/>
      <c r="L12" s="39"/>
      <c r="M12" s="21"/>
    </row>
    <row r="13" spans="1:16" s="9" customFormat="1" ht="15.75" customHeight="1">
      <c r="A13" s="17">
        <v>7</v>
      </c>
      <c r="B13" s="18"/>
      <c r="C13" s="17"/>
      <c r="D13" s="57"/>
      <c r="E13" s="75"/>
      <c r="F13" s="75"/>
      <c r="G13" s="58"/>
      <c r="H13" s="20"/>
      <c r="I13" s="20"/>
      <c r="J13" s="20"/>
      <c r="K13" s="39"/>
      <c r="L13" s="39"/>
      <c r="M13" s="21"/>
    </row>
    <row r="14" spans="1:16" s="9" customFormat="1" ht="15.75" customHeight="1">
      <c r="A14" s="17">
        <v>8</v>
      </c>
      <c r="B14" s="18"/>
      <c r="C14" s="17"/>
      <c r="D14" s="57"/>
      <c r="E14" s="75"/>
      <c r="F14" s="75"/>
      <c r="G14" s="58"/>
      <c r="H14" s="20"/>
      <c r="I14" s="20"/>
      <c r="J14" s="20"/>
      <c r="K14" s="39"/>
      <c r="L14" s="39"/>
      <c r="M14" s="21"/>
    </row>
    <row r="15" spans="1:16" s="9" customFormat="1" ht="15.75" customHeight="1">
      <c r="A15" s="17">
        <v>9</v>
      </c>
      <c r="B15" s="18"/>
      <c r="C15" s="17"/>
      <c r="D15" s="57"/>
      <c r="E15" s="75"/>
      <c r="F15" s="75"/>
      <c r="G15" s="58"/>
      <c r="H15" s="20"/>
      <c r="I15" s="20"/>
      <c r="J15" s="20"/>
      <c r="K15" s="39"/>
      <c r="L15" s="39"/>
      <c r="M15" s="21"/>
    </row>
    <row r="16" spans="1:16" s="9" customFormat="1" ht="15.75" customHeight="1">
      <c r="A16" s="17">
        <v>10</v>
      </c>
      <c r="B16" s="18"/>
      <c r="C16" s="17"/>
      <c r="D16" s="57"/>
      <c r="E16" s="75"/>
      <c r="F16" s="75"/>
      <c r="G16" s="58"/>
      <c r="H16" s="20"/>
      <c r="I16" s="20"/>
      <c r="J16" s="20"/>
      <c r="K16" s="39"/>
      <c r="L16" s="39"/>
      <c r="M16" s="21"/>
    </row>
    <row r="17" spans="1:13" s="9" customFormat="1" ht="15.75" customHeight="1">
      <c r="A17" s="17">
        <v>11</v>
      </c>
      <c r="B17" s="18"/>
      <c r="C17" s="17"/>
      <c r="D17" s="57"/>
      <c r="E17" s="75"/>
      <c r="F17" s="75"/>
      <c r="G17" s="58"/>
      <c r="H17" s="20"/>
      <c r="I17" s="20"/>
      <c r="J17" s="20"/>
      <c r="K17" s="39"/>
      <c r="L17" s="39"/>
      <c r="M17" s="21"/>
    </row>
    <row r="18" spans="1:13" s="9" customFormat="1" ht="15.75" customHeight="1">
      <c r="A18" s="17">
        <v>12</v>
      </c>
      <c r="B18" s="18"/>
      <c r="C18" s="17"/>
      <c r="D18" s="57"/>
      <c r="E18" s="75"/>
      <c r="F18" s="75"/>
      <c r="G18" s="58"/>
      <c r="H18" s="20"/>
      <c r="I18" s="20"/>
      <c r="J18" s="20"/>
      <c r="K18" s="39"/>
      <c r="L18" s="39"/>
      <c r="M18" s="21"/>
    </row>
    <row r="19" spans="1:13" s="9" customFormat="1" ht="15.75" customHeight="1">
      <c r="A19" s="17">
        <v>13</v>
      </c>
      <c r="B19" s="18"/>
      <c r="C19" s="17"/>
      <c r="D19" s="57"/>
      <c r="E19" s="75"/>
      <c r="F19" s="75"/>
      <c r="G19" s="58"/>
      <c r="H19" s="20"/>
      <c r="I19" s="20"/>
      <c r="J19" s="20"/>
      <c r="K19" s="39"/>
      <c r="L19" s="39"/>
      <c r="M19" s="21"/>
    </row>
    <row r="20" spans="1:13" s="9" customFormat="1" ht="15.75" customHeight="1">
      <c r="A20" s="17">
        <v>14</v>
      </c>
      <c r="B20" s="18"/>
      <c r="C20" s="17"/>
      <c r="D20" s="57"/>
      <c r="E20" s="75"/>
      <c r="F20" s="75"/>
      <c r="G20" s="58"/>
      <c r="H20" s="20"/>
      <c r="I20" s="20"/>
      <c r="J20" s="20"/>
      <c r="K20" s="39"/>
      <c r="L20" s="39"/>
      <c r="M20" s="21"/>
    </row>
    <row r="21" spans="1:13" s="9" customFormat="1" ht="15.75" customHeight="1">
      <c r="A21" s="17">
        <v>15</v>
      </c>
      <c r="B21" s="18"/>
      <c r="C21" s="17"/>
      <c r="D21" s="57"/>
      <c r="E21" s="75"/>
      <c r="F21" s="75"/>
      <c r="G21" s="58"/>
      <c r="H21" s="20"/>
      <c r="I21" s="20"/>
      <c r="J21" s="20"/>
      <c r="K21" s="39"/>
      <c r="L21" s="39"/>
      <c r="M21" s="21"/>
    </row>
    <row r="22" spans="1:13" s="9" customFormat="1" ht="15.75" customHeight="1">
      <c r="A22" s="17">
        <v>16</v>
      </c>
      <c r="B22" s="18"/>
      <c r="C22" s="17"/>
      <c r="D22" s="57"/>
      <c r="E22" s="75"/>
      <c r="F22" s="75"/>
      <c r="G22" s="58"/>
      <c r="H22" s="20"/>
      <c r="I22" s="20"/>
      <c r="J22" s="20"/>
      <c r="K22" s="39"/>
      <c r="L22" s="39"/>
      <c r="M22" s="21"/>
    </row>
    <row r="23" spans="1:13" s="9" customFormat="1" ht="15.75" customHeight="1">
      <c r="A23" s="17">
        <v>17</v>
      </c>
      <c r="B23" s="18"/>
      <c r="C23" s="17"/>
      <c r="D23" s="57"/>
      <c r="E23" s="75"/>
      <c r="F23" s="75"/>
      <c r="G23" s="58"/>
      <c r="H23" s="20"/>
      <c r="I23" s="20"/>
      <c r="J23" s="20"/>
      <c r="K23" s="39"/>
      <c r="L23" s="39"/>
      <c r="M23" s="21"/>
    </row>
    <row r="24" spans="1:13" s="9" customFormat="1" ht="15.75" customHeight="1">
      <c r="A24" s="17">
        <v>18</v>
      </c>
      <c r="B24" s="18"/>
      <c r="C24" s="17"/>
      <c r="D24" s="57"/>
      <c r="E24" s="75"/>
      <c r="F24" s="75"/>
      <c r="G24" s="58"/>
      <c r="H24" s="20"/>
      <c r="I24" s="20"/>
      <c r="J24" s="20"/>
      <c r="K24" s="39"/>
      <c r="L24" s="39"/>
      <c r="M24" s="21"/>
    </row>
    <row r="25" spans="1:13" s="9" customFormat="1" ht="15.75" customHeight="1">
      <c r="A25" s="17">
        <v>19</v>
      </c>
      <c r="B25" s="18"/>
      <c r="C25" s="17"/>
      <c r="D25" s="57"/>
      <c r="E25" s="75"/>
      <c r="F25" s="75"/>
      <c r="G25" s="58"/>
      <c r="H25" s="20"/>
      <c r="I25" s="20"/>
      <c r="J25" s="20"/>
      <c r="K25" s="39"/>
      <c r="L25" s="39"/>
      <c r="M25" s="21"/>
    </row>
    <row r="26" spans="1:13" s="9" customFormat="1" ht="15.75" customHeight="1">
      <c r="A26" s="17">
        <v>20</v>
      </c>
      <c r="B26" s="18"/>
      <c r="C26" s="17"/>
      <c r="D26" s="57"/>
      <c r="E26" s="75"/>
      <c r="F26" s="75"/>
      <c r="G26" s="58"/>
      <c r="H26" s="20"/>
      <c r="I26" s="20"/>
      <c r="J26" s="20"/>
      <c r="K26" s="39"/>
      <c r="L26" s="39"/>
      <c r="M26" s="21"/>
    </row>
    <row r="27" spans="1:13" s="9" customFormat="1" ht="15.75" customHeight="1">
      <c r="A27" s="433" t="s">
        <v>349</v>
      </c>
      <c r="B27" s="452"/>
      <c r="C27" s="452"/>
      <c r="D27" s="452"/>
      <c r="E27" s="434"/>
      <c r="F27" s="22"/>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D28" s="418"/>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27"/>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31"/>
      <c r="F30" s="31"/>
      <c r="G30" s="31"/>
      <c r="I30" s="31"/>
      <c r="J30" s="31"/>
      <c r="K30" s="31"/>
    </row>
    <row r="31" spans="1:13" ht="15.75" customHeight="1">
      <c r="D31" s="56"/>
      <c r="E31" s="56"/>
      <c r="F31" s="56"/>
      <c r="G31" s="56"/>
    </row>
  </sheetData>
  <protectedRanges>
    <protectedRange sqref="M7:M26 A7:J26" name="区域1"/>
  </protectedRanges>
  <mergeCells count="21">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E27"/>
  </mergeCells>
  <phoneticPr fontId="67" type="noConversion"/>
  <conditionalFormatting sqref="N5:P6">
    <cfRule type="expression" dxfId="4" priority="1" stopIfTrue="1">
      <formula>$P$8=""</formula>
    </cfRule>
  </conditionalFormatting>
  <hyperlinks>
    <hyperlink ref="A1:M1" location="'4-6其他非流动金融资产汇总'!B9" display="=&quot;其他非流动金融资产—基金投资评估&quot;&amp;表头信息!E35" xr:uid="{00000000-0004-0000-2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37992" r:id="rId4" name="Check Box 72">
              <controlPr defaultSize="0" autoPict="0" macro="[0]!其他非流动金融资产基金_复选框72_Click">
                <anchor moveWithCells="1">
                  <from>
                    <xdr:col>13</xdr:col>
                    <xdr:colOff>114300</xdr:colOff>
                    <xdr:row>0</xdr:row>
                    <xdr:rowOff>85725</xdr:rowOff>
                  </from>
                  <to>
                    <xdr:col>15</xdr:col>
                    <xdr:colOff>266700</xdr:colOff>
                    <xdr:row>1</xdr:row>
                    <xdr:rowOff>190500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628</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429" t="s">
        <v>629</v>
      </c>
      <c r="F3" s="430"/>
    </row>
    <row r="4" spans="1:7" ht="15.75" customHeight="1">
      <c r="A4" s="64" t="str">
        <f>表头信息!D2&amp;表头信息!E2</f>
        <v>产权持有单位：西安曲江楼观旅游农业开发有限公司</v>
      </c>
      <c r="B4" s="15"/>
      <c r="C4" s="15"/>
      <c r="D4" s="15"/>
      <c r="E4" s="15"/>
      <c r="F4" s="44" t="s">
        <v>3</v>
      </c>
    </row>
    <row r="5" spans="1:7" s="8" customFormat="1" ht="15.75" customHeight="1">
      <c r="A5" s="499" t="s">
        <v>267</v>
      </c>
      <c r="B5" s="499" t="s">
        <v>237</v>
      </c>
      <c r="C5" s="499" t="s">
        <v>238</v>
      </c>
      <c r="D5" s="499" t="s">
        <v>239</v>
      </c>
      <c r="E5" s="499" t="s">
        <v>240</v>
      </c>
      <c r="F5" s="499" t="s">
        <v>241</v>
      </c>
    </row>
    <row r="6" spans="1:7" s="8" customFormat="1" ht="15.75" customHeight="1">
      <c r="A6" s="500"/>
      <c r="B6" s="500"/>
      <c r="C6" s="500"/>
      <c r="D6" s="500"/>
      <c r="E6" s="500"/>
      <c r="F6" s="500"/>
    </row>
    <row r="7" spans="1:7" s="9" customFormat="1" ht="15.75" customHeight="1">
      <c r="A7" s="45" t="s">
        <v>630</v>
      </c>
      <c r="B7" s="62" t="s">
        <v>631</v>
      </c>
      <c r="C7" s="40">
        <f>'4-7-1投资性房地产（房屋）'!K27</f>
        <v>0</v>
      </c>
      <c r="D7" s="40">
        <f>'4-7-1投资性房地产（房屋）'!N27</f>
        <v>0</v>
      </c>
      <c r="E7" s="39">
        <f>D7-C7</f>
        <v>0</v>
      </c>
      <c r="F7" s="39">
        <f>IF(C7=0,0,E7/ABS(C7))*100</f>
        <v>0</v>
      </c>
    </row>
    <row r="8" spans="1:7" s="9" customFormat="1" ht="15.75" customHeight="1">
      <c r="A8" s="45" t="s">
        <v>632</v>
      </c>
      <c r="B8" s="62" t="s">
        <v>633</v>
      </c>
      <c r="C8" s="40">
        <f>'4-7-2投资性房地产（房屋）'!K27</f>
        <v>0</v>
      </c>
      <c r="D8" s="40">
        <f>'4-7-2投资性房地产（房屋）'!L27</f>
        <v>0</v>
      </c>
      <c r="E8" s="39">
        <f>D8-C8</f>
        <v>0</v>
      </c>
      <c r="F8" s="39">
        <f>IF(C8=0,0,E8/ABS(C8))*100</f>
        <v>0</v>
      </c>
    </row>
    <row r="9" spans="1:7" s="9" customFormat="1" ht="15.75" customHeight="1">
      <c r="A9" s="45" t="s">
        <v>634</v>
      </c>
      <c r="B9" s="62" t="s">
        <v>635</v>
      </c>
      <c r="C9" s="40">
        <f>'4-7-3投资性房地产（土地）'!M27</f>
        <v>0</v>
      </c>
      <c r="D9" s="40">
        <f>'4-7-3投资性房地产（土地）'!N27</f>
        <v>0</v>
      </c>
      <c r="E9" s="39">
        <f>D9-C9</f>
        <v>0</v>
      </c>
      <c r="F9" s="39">
        <f>IF(C9=0,0,E9/ABS(C9))*100</f>
        <v>0</v>
      </c>
    </row>
    <row r="10" spans="1:7" s="9" customFormat="1" ht="15.75" customHeight="1">
      <c r="A10" s="45" t="s">
        <v>636</v>
      </c>
      <c r="B10" s="62" t="s">
        <v>637</v>
      </c>
      <c r="C10" s="40">
        <f>'4-7-4投资性房地产（土地）'!M27</f>
        <v>0</v>
      </c>
      <c r="D10" s="40">
        <f>'4-7-4投资性房地产（土地）'!N27</f>
        <v>0</v>
      </c>
      <c r="E10" s="39">
        <f>D10-C10</f>
        <v>0</v>
      </c>
      <c r="F10" s="39">
        <f>IF(C10=0,0,E10/ABS(C10))*100</f>
        <v>0</v>
      </c>
    </row>
    <row r="11" spans="1:7" s="9" customFormat="1" ht="15.75" customHeight="1">
      <c r="A11" s="51"/>
      <c r="B11" s="50"/>
      <c r="C11" s="39"/>
      <c r="D11" s="39"/>
      <c r="E11" s="39"/>
      <c r="F11" s="39"/>
    </row>
    <row r="12" spans="1:7" s="9" customFormat="1" ht="15.75" customHeight="1">
      <c r="A12" s="51"/>
      <c r="B12" s="50"/>
      <c r="C12" s="40"/>
      <c r="D12" s="40"/>
      <c r="E12" s="39"/>
      <c r="F12" s="39"/>
    </row>
    <row r="13" spans="1:7" s="9" customFormat="1" ht="15.75" customHeight="1">
      <c r="A13" s="51"/>
      <c r="B13" s="50"/>
      <c r="C13" s="40"/>
      <c r="D13" s="40"/>
      <c r="E13" s="39"/>
      <c r="F13" s="39"/>
    </row>
    <row r="14" spans="1:7" s="9" customFormat="1" ht="15.75" customHeight="1">
      <c r="A14" s="51"/>
      <c r="B14" s="50"/>
      <c r="C14" s="40"/>
      <c r="D14" s="40"/>
      <c r="E14" s="39"/>
      <c r="F14" s="39"/>
    </row>
    <row r="15" spans="1:7" s="9" customFormat="1" ht="15.75" customHeight="1">
      <c r="A15" s="51"/>
      <c r="B15" s="50"/>
      <c r="C15" s="40"/>
      <c r="D15" s="40"/>
      <c r="E15" s="39"/>
      <c r="F15" s="39"/>
    </row>
    <row r="16" spans="1:7" s="9" customFormat="1" ht="15.75" customHeight="1">
      <c r="A16" s="51"/>
      <c r="B16" s="50"/>
      <c r="C16" s="40"/>
      <c r="D16" s="40"/>
      <c r="E16" s="39"/>
      <c r="F16" s="39"/>
    </row>
    <row r="17" spans="1:6" s="9" customFormat="1" ht="15.75" customHeight="1">
      <c r="A17" s="51"/>
      <c r="B17" s="50"/>
      <c r="C17" s="40"/>
      <c r="D17" s="40"/>
      <c r="E17" s="39"/>
      <c r="F17" s="39"/>
    </row>
    <row r="18" spans="1:6" s="9" customFormat="1" ht="15.75" customHeight="1">
      <c r="A18" s="51"/>
      <c r="B18" s="50"/>
      <c r="C18" s="40"/>
      <c r="D18" s="39"/>
      <c r="E18" s="39"/>
      <c r="F18" s="39"/>
    </row>
    <row r="19" spans="1:6" s="9" customFormat="1" ht="15.75" customHeight="1">
      <c r="A19" s="51"/>
      <c r="B19" s="50"/>
      <c r="C19" s="40"/>
      <c r="D19" s="39"/>
      <c r="E19" s="39"/>
      <c r="F19" s="39"/>
    </row>
    <row r="20" spans="1:6" s="9" customFormat="1" ht="15.75" customHeight="1">
      <c r="A20" s="51"/>
      <c r="B20" s="50"/>
      <c r="C20" s="40"/>
      <c r="D20" s="39"/>
      <c r="E20" s="39"/>
      <c r="F20" s="39"/>
    </row>
    <row r="21" spans="1:6" s="9" customFormat="1" ht="15.75" customHeight="1">
      <c r="A21" s="51"/>
      <c r="B21" s="50"/>
      <c r="C21" s="40"/>
      <c r="D21" s="39"/>
      <c r="E21" s="39"/>
      <c r="F21" s="39"/>
    </row>
    <row r="22" spans="1:6" s="9" customFormat="1" ht="15.75" customHeight="1">
      <c r="A22" s="51"/>
      <c r="B22" s="50"/>
      <c r="C22" s="40"/>
      <c r="D22" s="39"/>
      <c r="E22" s="39"/>
      <c r="F22" s="39"/>
    </row>
    <row r="23" spans="1:6" s="9" customFormat="1" ht="15.75" customHeight="1">
      <c r="A23" s="51"/>
      <c r="B23" s="50"/>
      <c r="C23" s="40"/>
      <c r="D23" s="39"/>
      <c r="E23" s="39"/>
      <c r="F23" s="39"/>
    </row>
    <row r="24" spans="1:6" s="9" customFormat="1" ht="15.75" customHeight="1">
      <c r="A24" s="51"/>
      <c r="B24" s="50"/>
      <c r="C24" s="40"/>
      <c r="D24" s="39"/>
      <c r="E24" s="39"/>
      <c r="F24" s="39"/>
    </row>
    <row r="25" spans="1:6" s="9" customFormat="1" ht="15.75" customHeight="1">
      <c r="A25" s="51"/>
      <c r="B25" s="50"/>
      <c r="C25" s="40"/>
      <c r="D25" s="39"/>
      <c r="E25" s="39"/>
      <c r="F25" s="39"/>
    </row>
    <row r="26" spans="1:6" s="9" customFormat="1" ht="15.75" customHeight="1">
      <c r="A26" s="51"/>
      <c r="B26" s="50"/>
      <c r="C26" s="40"/>
      <c r="D26" s="39"/>
      <c r="E26" s="39"/>
      <c r="F26" s="39"/>
    </row>
    <row r="27" spans="1:6" s="9" customFormat="1" ht="15.75" customHeight="1">
      <c r="A27" s="459" t="s">
        <v>384</v>
      </c>
      <c r="B27" s="460"/>
      <c r="C27" s="23">
        <f>SUM(C7:C26)</f>
        <v>0</v>
      </c>
      <c r="D27" s="23">
        <f>SUM(D7:D26)</f>
        <v>0</v>
      </c>
      <c r="E27" s="23">
        <f>SUM(E7:E26)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26" t="str">
        <f>IF(表头信息!F23=表头信息!H23,表头信息!D20&amp;表头信息!F23,表头信息!D20&amp;表头信息!F23&amp;表头信息!H22&amp;表头信息!H23)</f>
        <v>评估人员：</v>
      </c>
      <c r="F29" s="426"/>
    </row>
    <row r="30" spans="1:6" s="28" customFormat="1" ht="15.75" customHeight="1">
      <c r="A30" s="30" t="str">
        <f>表头信息!D11&amp;表头信息!E11</f>
        <v>填表日期：2022年11月2日</v>
      </c>
    </row>
    <row r="31" spans="1:6" ht="15.75" customHeight="1">
      <c r="D31" s="56"/>
      <c r="E31" s="56"/>
      <c r="F31" s="56"/>
    </row>
  </sheetData>
  <mergeCells count="13">
    <mergeCell ref="A29:C29"/>
    <mergeCell ref="E29:F29"/>
    <mergeCell ref="A5:A6"/>
    <mergeCell ref="B5:B6"/>
    <mergeCell ref="C5:C6"/>
    <mergeCell ref="D5:D6"/>
    <mergeCell ref="E5:E6"/>
    <mergeCell ref="F5:F6"/>
    <mergeCell ref="A1:F1"/>
    <mergeCell ref="A2:F2"/>
    <mergeCell ref="E3:F3"/>
    <mergeCell ref="A27:B27"/>
    <mergeCell ref="D28:F28"/>
  </mergeCells>
  <phoneticPr fontId="67" type="noConversion"/>
  <hyperlinks>
    <hyperlink ref="B7" location="'4-7-1投资性房地产（房屋）'!A1" display="投资性房地产-房屋（采用成本模式计量）" xr:uid="{00000000-0004-0000-2E00-000000000000}"/>
    <hyperlink ref="B9" location="'4-7-3投资性房地产（土地）'!A1" display="投资性房地产-土地使用权（采用成本模式计量）" xr:uid="{00000000-0004-0000-2E00-000001000000}"/>
    <hyperlink ref="B10" location="'4-7-4投资性房地产（土地）'!A1" display="投资性房地产-土地使用权（采用公允价值模式计量）" xr:uid="{00000000-0004-0000-2E00-000002000000}"/>
    <hyperlink ref="B8" location="'4-7-2投资性房地产（房屋）'!A1" display="投资性房地产-房屋（采用公允价值模式计量）" xr:uid="{00000000-0004-0000-2E00-000003000000}"/>
    <hyperlink ref="A1:F1" location="'4-非流动资产汇总'!B13" display="投资性房地产评估汇总表" xr:uid="{00000000-0004-0000-2E00-000004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R32"/>
  <sheetViews>
    <sheetView view="pageBreakPreview" zoomScaleNormal="100" workbookViewId="0">
      <pane xSplit="1" ySplit="6" topLeftCell="C25" activePane="bottomRight" state="frozen"/>
      <selection pane="topRight"/>
      <selection pane="bottomLeft"/>
      <selection pane="bottomRight" sqref="A1:R1"/>
    </sheetView>
  </sheetViews>
  <sheetFormatPr defaultColWidth="8.625" defaultRowHeight="15.75" customHeight="1"/>
  <cols>
    <col min="1" max="1" width="4.125" style="11" customWidth="1"/>
    <col min="2" max="2" width="7.25" style="11" customWidth="1"/>
    <col min="3" max="3" width="9.125" style="11" customWidth="1"/>
    <col min="4" max="4" width="17.625" style="11" customWidth="1"/>
    <col min="5" max="8" width="4.5" style="11" customWidth="1"/>
    <col min="9" max="17" width="7.625" style="11" customWidth="1"/>
    <col min="18" max="18" width="6" style="11" customWidth="1"/>
    <col min="19" max="32" width="9" style="11"/>
    <col min="33" max="16384" width="8.625" style="11"/>
  </cols>
  <sheetData>
    <row r="1" spans="1:18" s="7" customFormat="1" ht="30" customHeight="1">
      <c r="A1" s="415" t="str">
        <f>"投资性房地产—房屋评估"&amp;表头信息!E35&amp;"(采用成本模式计量)"</f>
        <v>投资性房地产—房屋评估明细表(采用成本模式计量)</v>
      </c>
      <c r="B1" s="415"/>
      <c r="C1" s="415"/>
      <c r="D1" s="415"/>
      <c r="E1" s="415"/>
      <c r="F1" s="415"/>
      <c r="G1" s="415"/>
      <c r="H1" s="437"/>
      <c r="I1" s="437"/>
      <c r="J1" s="437"/>
      <c r="K1" s="437"/>
      <c r="L1" s="437"/>
      <c r="M1" s="437"/>
      <c r="N1" s="437"/>
      <c r="O1" s="437"/>
      <c r="P1" s="437"/>
      <c r="Q1" s="437"/>
      <c r="R1" s="437"/>
    </row>
    <row r="2" spans="1:18" ht="15.75" customHeight="1">
      <c r="A2" s="417" t="str">
        <f>表头信息!D5&amp;表头信息!E5</f>
        <v>评估基准日：2022年10月31日</v>
      </c>
      <c r="B2" s="417"/>
      <c r="C2" s="417"/>
      <c r="D2" s="417"/>
      <c r="E2" s="417"/>
      <c r="F2" s="417"/>
      <c r="G2" s="417"/>
      <c r="H2" s="417"/>
      <c r="I2" s="417"/>
      <c r="J2" s="417"/>
      <c r="K2" s="417"/>
      <c r="L2" s="417"/>
      <c r="M2" s="417"/>
      <c r="N2" s="417"/>
      <c r="O2" s="417"/>
      <c r="P2" s="417"/>
      <c r="Q2" s="417"/>
      <c r="R2" s="417"/>
    </row>
    <row r="3" spans="1:18" ht="15.75" customHeight="1">
      <c r="A3" s="15"/>
      <c r="B3" s="15"/>
      <c r="C3" s="15"/>
      <c r="D3" s="15"/>
      <c r="E3" s="15"/>
      <c r="F3" s="15"/>
      <c r="G3" s="12"/>
      <c r="H3" s="12"/>
      <c r="I3" s="12"/>
      <c r="J3" s="12"/>
      <c r="K3" s="12"/>
      <c r="L3" s="12"/>
      <c r="M3" s="12"/>
      <c r="N3" s="12"/>
      <c r="O3" s="12"/>
      <c r="P3" s="429" t="s">
        <v>638</v>
      </c>
      <c r="Q3" s="430"/>
      <c r="R3" s="430"/>
    </row>
    <row r="4" spans="1:18" ht="15.75" customHeight="1">
      <c r="A4" s="422" t="str">
        <f>表头信息!D2&amp;表头信息!E2</f>
        <v>产权持有单位：西安曲江楼观旅游农业开发有限公司</v>
      </c>
      <c r="B4" s="422"/>
      <c r="C4" s="422"/>
      <c r="D4" s="422"/>
      <c r="E4" s="422"/>
      <c r="F4" s="422"/>
      <c r="G4" s="15"/>
      <c r="H4" s="15"/>
      <c r="I4" s="15"/>
      <c r="J4" s="15"/>
      <c r="K4" s="15"/>
      <c r="L4" s="15"/>
      <c r="M4" s="15"/>
      <c r="N4" s="15"/>
      <c r="O4" s="15"/>
      <c r="P4" s="461" t="s">
        <v>3</v>
      </c>
      <c r="Q4" s="462"/>
      <c r="R4" s="462"/>
    </row>
    <row r="5" spans="1:18" s="8" customFormat="1" ht="15.75" customHeight="1">
      <c r="A5" s="476" t="s">
        <v>5</v>
      </c>
      <c r="B5" s="476" t="s">
        <v>639</v>
      </c>
      <c r="C5" s="455" t="s">
        <v>640</v>
      </c>
      <c r="D5" s="455" t="s">
        <v>641</v>
      </c>
      <c r="E5" s="476" t="s">
        <v>642</v>
      </c>
      <c r="F5" s="476" t="s">
        <v>643</v>
      </c>
      <c r="G5" s="508" t="s">
        <v>466</v>
      </c>
      <c r="H5" s="508" t="s">
        <v>644</v>
      </c>
      <c r="I5" s="476" t="s">
        <v>645</v>
      </c>
      <c r="J5" s="476" t="s">
        <v>238</v>
      </c>
      <c r="K5" s="477"/>
      <c r="L5" s="476" t="s">
        <v>239</v>
      </c>
      <c r="M5" s="477"/>
      <c r="N5" s="477"/>
      <c r="O5" s="455" t="s">
        <v>240</v>
      </c>
      <c r="P5" s="476" t="s">
        <v>241</v>
      </c>
      <c r="Q5" s="455" t="s">
        <v>646</v>
      </c>
      <c r="R5" s="476" t="s">
        <v>8</v>
      </c>
    </row>
    <row r="6" spans="1:18" s="8" customFormat="1" ht="15.75" customHeight="1">
      <c r="A6" s="477"/>
      <c r="B6" s="477"/>
      <c r="C6" s="456"/>
      <c r="D6" s="456"/>
      <c r="E6" s="477"/>
      <c r="F6" s="477"/>
      <c r="G6" s="509"/>
      <c r="H6" s="509"/>
      <c r="I6" s="477"/>
      <c r="J6" s="81" t="s">
        <v>647</v>
      </c>
      <c r="K6" s="35" t="s">
        <v>648</v>
      </c>
      <c r="L6" s="35" t="s">
        <v>647</v>
      </c>
      <c r="M6" s="35" t="s">
        <v>526</v>
      </c>
      <c r="N6" s="35" t="s">
        <v>648</v>
      </c>
      <c r="O6" s="456"/>
      <c r="P6" s="477"/>
      <c r="Q6" s="456"/>
      <c r="R6" s="477"/>
    </row>
    <row r="7" spans="1:18" s="9" customFormat="1" ht="15.75" customHeight="1">
      <c r="A7" s="17">
        <v>1</v>
      </c>
      <c r="B7" s="18"/>
      <c r="C7" s="18"/>
      <c r="D7" s="18"/>
      <c r="E7" s="17"/>
      <c r="F7" s="19"/>
      <c r="G7" s="57"/>
      <c r="H7" s="20"/>
      <c r="I7" s="20" t="s">
        <v>314</v>
      </c>
      <c r="J7" s="38"/>
      <c r="K7" s="20"/>
      <c r="L7" s="20"/>
      <c r="M7" s="20"/>
      <c r="N7" s="20"/>
      <c r="O7" s="39">
        <f>N7-K7</f>
        <v>0</v>
      </c>
      <c r="P7" s="39">
        <f>IF(K7=0,0,O7/ABS(K7))*100</f>
        <v>0</v>
      </c>
      <c r="Q7" s="72"/>
      <c r="R7" s="18"/>
    </row>
    <row r="8" spans="1:18" s="9" customFormat="1" ht="15.75" customHeight="1">
      <c r="A8" s="17">
        <v>2</v>
      </c>
      <c r="B8" s="18"/>
      <c r="C8" s="18"/>
      <c r="D8" s="18"/>
      <c r="E8" s="17"/>
      <c r="F8" s="19"/>
      <c r="G8" s="57"/>
      <c r="H8" s="20"/>
      <c r="I8" s="20" t="s">
        <v>314</v>
      </c>
      <c r="J8" s="38"/>
      <c r="K8" s="20"/>
      <c r="L8" s="20"/>
      <c r="M8" s="20"/>
      <c r="N8" s="20"/>
      <c r="O8" s="39">
        <f t="shared" ref="O8:O24" si="0">N8-K8</f>
        <v>0</v>
      </c>
      <c r="P8" s="39">
        <f t="shared" ref="P8:P27" si="1">IF(K8=0,0,O8/ABS(K8))*100</f>
        <v>0</v>
      </c>
      <c r="Q8" s="72"/>
      <c r="R8" s="18"/>
    </row>
    <row r="9" spans="1:18" s="9" customFormat="1" ht="15.75" customHeight="1">
      <c r="A9" s="17">
        <v>3</v>
      </c>
      <c r="B9" s="18"/>
      <c r="C9" s="18"/>
      <c r="D9" s="18"/>
      <c r="E9" s="17"/>
      <c r="F9" s="19"/>
      <c r="G9" s="57"/>
      <c r="H9" s="20"/>
      <c r="I9" s="20"/>
      <c r="J9" s="38"/>
      <c r="K9" s="20"/>
      <c r="L9" s="20"/>
      <c r="M9" s="20"/>
      <c r="N9" s="20"/>
      <c r="O9" s="39">
        <f t="shared" si="0"/>
        <v>0</v>
      </c>
      <c r="P9" s="39">
        <f t="shared" si="1"/>
        <v>0</v>
      </c>
      <c r="Q9" s="72"/>
      <c r="R9" s="18"/>
    </row>
    <row r="10" spans="1:18" s="9" customFormat="1" ht="15.75" customHeight="1">
      <c r="A10" s="17">
        <v>4</v>
      </c>
      <c r="B10" s="18"/>
      <c r="C10" s="18"/>
      <c r="D10" s="18"/>
      <c r="E10" s="17"/>
      <c r="F10" s="19"/>
      <c r="G10" s="57"/>
      <c r="H10" s="20"/>
      <c r="I10" s="20"/>
      <c r="J10" s="38"/>
      <c r="K10" s="20"/>
      <c r="L10" s="20"/>
      <c r="M10" s="20"/>
      <c r="N10" s="20"/>
      <c r="O10" s="39">
        <f t="shared" si="0"/>
        <v>0</v>
      </c>
      <c r="P10" s="39">
        <f t="shared" si="1"/>
        <v>0</v>
      </c>
      <c r="Q10" s="72"/>
      <c r="R10" s="18"/>
    </row>
    <row r="11" spans="1:18" s="9" customFormat="1" ht="15.75" customHeight="1">
      <c r="A11" s="17">
        <v>5</v>
      </c>
      <c r="B11" s="18"/>
      <c r="C11" s="18"/>
      <c r="D11" s="18"/>
      <c r="E11" s="17"/>
      <c r="F11" s="19"/>
      <c r="G11" s="57"/>
      <c r="H11" s="20"/>
      <c r="I11" s="20"/>
      <c r="J11" s="38"/>
      <c r="K11" s="20"/>
      <c r="L11" s="20"/>
      <c r="M11" s="20"/>
      <c r="N11" s="20"/>
      <c r="O11" s="39">
        <f t="shared" si="0"/>
        <v>0</v>
      </c>
      <c r="P11" s="39">
        <f t="shared" si="1"/>
        <v>0</v>
      </c>
      <c r="Q11" s="72"/>
      <c r="R11" s="18"/>
    </row>
    <row r="12" spans="1:18" s="9" customFormat="1" ht="15.75" customHeight="1">
      <c r="A12" s="17">
        <v>6</v>
      </c>
      <c r="B12" s="18"/>
      <c r="C12" s="18"/>
      <c r="D12" s="18"/>
      <c r="E12" s="17"/>
      <c r="F12" s="19"/>
      <c r="G12" s="57"/>
      <c r="H12" s="20"/>
      <c r="I12" s="20"/>
      <c r="J12" s="38"/>
      <c r="K12" s="20"/>
      <c r="L12" s="20"/>
      <c r="M12" s="20"/>
      <c r="N12" s="20"/>
      <c r="O12" s="39">
        <f t="shared" si="0"/>
        <v>0</v>
      </c>
      <c r="P12" s="39">
        <f t="shared" si="1"/>
        <v>0</v>
      </c>
      <c r="Q12" s="72"/>
      <c r="R12" s="18"/>
    </row>
    <row r="13" spans="1:18" s="9" customFormat="1" ht="15.75" customHeight="1">
      <c r="A13" s="17">
        <v>7</v>
      </c>
      <c r="B13" s="18"/>
      <c r="C13" s="18"/>
      <c r="D13" s="18"/>
      <c r="E13" s="17"/>
      <c r="F13" s="19"/>
      <c r="G13" s="57"/>
      <c r="H13" s="20"/>
      <c r="I13" s="20"/>
      <c r="J13" s="38"/>
      <c r="K13" s="20"/>
      <c r="L13" s="20"/>
      <c r="M13" s="20"/>
      <c r="N13" s="20"/>
      <c r="O13" s="39">
        <f t="shared" si="0"/>
        <v>0</v>
      </c>
      <c r="P13" s="39">
        <f t="shared" si="1"/>
        <v>0</v>
      </c>
      <c r="Q13" s="72"/>
      <c r="R13" s="18"/>
    </row>
    <row r="14" spans="1:18" s="9" customFormat="1" ht="15.75" customHeight="1">
      <c r="A14" s="17">
        <v>8</v>
      </c>
      <c r="B14" s="18"/>
      <c r="C14" s="18"/>
      <c r="D14" s="18"/>
      <c r="E14" s="17"/>
      <c r="F14" s="19"/>
      <c r="G14" s="57"/>
      <c r="H14" s="20"/>
      <c r="I14" s="20" t="s">
        <v>314</v>
      </c>
      <c r="J14" s="38"/>
      <c r="K14" s="20"/>
      <c r="L14" s="20"/>
      <c r="M14" s="20"/>
      <c r="N14" s="20"/>
      <c r="O14" s="39">
        <f t="shared" si="0"/>
        <v>0</v>
      </c>
      <c r="P14" s="39">
        <f t="shared" si="1"/>
        <v>0</v>
      </c>
      <c r="Q14" s="72"/>
      <c r="R14" s="18"/>
    </row>
    <row r="15" spans="1:18" s="9" customFormat="1" ht="15.75" customHeight="1">
      <c r="A15" s="17">
        <v>9</v>
      </c>
      <c r="B15" s="18"/>
      <c r="C15" s="18"/>
      <c r="D15" s="18"/>
      <c r="E15" s="17"/>
      <c r="F15" s="19"/>
      <c r="G15" s="57"/>
      <c r="H15" s="20"/>
      <c r="I15" s="20" t="s">
        <v>314</v>
      </c>
      <c r="J15" s="38"/>
      <c r="K15" s="20"/>
      <c r="L15" s="20"/>
      <c r="M15" s="20"/>
      <c r="N15" s="20"/>
      <c r="O15" s="39">
        <f t="shared" si="0"/>
        <v>0</v>
      </c>
      <c r="P15" s="39">
        <f t="shared" si="1"/>
        <v>0</v>
      </c>
      <c r="Q15" s="72"/>
      <c r="R15" s="18"/>
    </row>
    <row r="16" spans="1:18" s="9" customFormat="1" ht="15.75" customHeight="1">
      <c r="A16" s="17">
        <v>10</v>
      </c>
      <c r="B16" s="18"/>
      <c r="C16" s="18"/>
      <c r="D16" s="18"/>
      <c r="E16" s="17"/>
      <c r="F16" s="19"/>
      <c r="G16" s="57"/>
      <c r="H16" s="20"/>
      <c r="I16" s="20" t="s">
        <v>314</v>
      </c>
      <c r="J16" s="38"/>
      <c r="K16" s="20"/>
      <c r="L16" s="20"/>
      <c r="M16" s="20"/>
      <c r="N16" s="20"/>
      <c r="O16" s="39">
        <f t="shared" si="0"/>
        <v>0</v>
      </c>
      <c r="P16" s="39">
        <f t="shared" si="1"/>
        <v>0</v>
      </c>
      <c r="Q16" s="72"/>
      <c r="R16" s="18"/>
    </row>
    <row r="17" spans="1:18" s="9" customFormat="1" ht="15.75" customHeight="1">
      <c r="A17" s="17">
        <v>11</v>
      </c>
      <c r="B17" s="18"/>
      <c r="C17" s="18"/>
      <c r="D17" s="18"/>
      <c r="E17" s="17"/>
      <c r="F17" s="19"/>
      <c r="G17" s="57"/>
      <c r="H17" s="20"/>
      <c r="I17" s="20" t="s">
        <v>314</v>
      </c>
      <c r="J17" s="38"/>
      <c r="K17" s="20"/>
      <c r="L17" s="20"/>
      <c r="M17" s="20"/>
      <c r="N17" s="20"/>
      <c r="O17" s="39">
        <f t="shared" si="0"/>
        <v>0</v>
      </c>
      <c r="P17" s="39">
        <f t="shared" si="1"/>
        <v>0</v>
      </c>
      <c r="Q17" s="72"/>
      <c r="R17" s="18"/>
    </row>
    <row r="18" spans="1:18" s="9" customFormat="1" ht="15.75" customHeight="1">
      <c r="A18" s="17">
        <v>12</v>
      </c>
      <c r="B18" s="18"/>
      <c r="C18" s="18"/>
      <c r="D18" s="18"/>
      <c r="E18" s="17"/>
      <c r="F18" s="19"/>
      <c r="G18" s="57"/>
      <c r="H18" s="20"/>
      <c r="I18" s="20" t="s">
        <v>314</v>
      </c>
      <c r="J18" s="38"/>
      <c r="K18" s="20"/>
      <c r="L18" s="20"/>
      <c r="M18" s="20"/>
      <c r="N18" s="20"/>
      <c r="O18" s="39">
        <f t="shared" si="0"/>
        <v>0</v>
      </c>
      <c r="P18" s="39">
        <f t="shared" si="1"/>
        <v>0</v>
      </c>
      <c r="Q18" s="72"/>
      <c r="R18" s="18"/>
    </row>
    <row r="19" spans="1:18" s="9" customFormat="1" ht="15.75" customHeight="1">
      <c r="A19" s="17">
        <v>13</v>
      </c>
      <c r="B19" s="18"/>
      <c r="C19" s="18"/>
      <c r="D19" s="18"/>
      <c r="E19" s="17"/>
      <c r="F19" s="19"/>
      <c r="G19" s="57"/>
      <c r="H19" s="20"/>
      <c r="I19" s="20" t="s">
        <v>314</v>
      </c>
      <c r="J19" s="38"/>
      <c r="K19" s="20"/>
      <c r="L19" s="20"/>
      <c r="M19" s="20"/>
      <c r="N19" s="20"/>
      <c r="O19" s="39">
        <f t="shared" si="0"/>
        <v>0</v>
      </c>
      <c r="P19" s="39">
        <f t="shared" si="1"/>
        <v>0</v>
      </c>
      <c r="Q19" s="72"/>
      <c r="R19" s="18"/>
    </row>
    <row r="20" spans="1:18" s="9" customFormat="1" ht="15.75" customHeight="1">
      <c r="A20" s="17">
        <v>14</v>
      </c>
      <c r="B20" s="18"/>
      <c r="C20" s="18"/>
      <c r="D20" s="18"/>
      <c r="E20" s="17"/>
      <c r="F20" s="19"/>
      <c r="G20" s="57"/>
      <c r="H20" s="20"/>
      <c r="I20" s="20" t="s">
        <v>314</v>
      </c>
      <c r="J20" s="38"/>
      <c r="K20" s="20"/>
      <c r="L20" s="20"/>
      <c r="M20" s="20"/>
      <c r="N20" s="20"/>
      <c r="O20" s="39">
        <f t="shared" si="0"/>
        <v>0</v>
      </c>
      <c r="P20" s="39">
        <f t="shared" si="1"/>
        <v>0</v>
      </c>
      <c r="Q20" s="72"/>
      <c r="R20" s="18"/>
    </row>
    <row r="21" spans="1:18" s="9" customFormat="1" ht="15.75" customHeight="1">
      <c r="A21" s="17">
        <v>15</v>
      </c>
      <c r="B21" s="18"/>
      <c r="C21" s="18"/>
      <c r="D21" s="18"/>
      <c r="E21" s="17"/>
      <c r="F21" s="19"/>
      <c r="G21" s="57"/>
      <c r="H21" s="20"/>
      <c r="I21" s="20" t="s">
        <v>314</v>
      </c>
      <c r="J21" s="38"/>
      <c r="K21" s="20"/>
      <c r="L21" s="20"/>
      <c r="M21" s="20"/>
      <c r="N21" s="20"/>
      <c r="O21" s="39">
        <f t="shared" si="0"/>
        <v>0</v>
      </c>
      <c r="P21" s="39">
        <f t="shared" si="1"/>
        <v>0</v>
      </c>
      <c r="Q21" s="72"/>
      <c r="R21" s="18"/>
    </row>
    <row r="22" spans="1:18" s="9" customFormat="1" ht="15.75" customHeight="1">
      <c r="A22" s="17">
        <v>16</v>
      </c>
      <c r="B22" s="18"/>
      <c r="C22" s="18"/>
      <c r="D22" s="18"/>
      <c r="E22" s="17"/>
      <c r="F22" s="19"/>
      <c r="G22" s="57"/>
      <c r="H22" s="20"/>
      <c r="I22" s="20" t="s">
        <v>314</v>
      </c>
      <c r="J22" s="38"/>
      <c r="K22" s="20"/>
      <c r="L22" s="20"/>
      <c r="M22" s="20"/>
      <c r="N22" s="20"/>
      <c r="O22" s="39">
        <f t="shared" si="0"/>
        <v>0</v>
      </c>
      <c r="P22" s="39">
        <f t="shared" si="1"/>
        <v>0</v>
      </c>
      <c r="Q22" s="72"/>
      <c r="R22" s="18"/>
    </row>
    <row r="23" spans="1:18" s="9" customFormat="1" ht="15.75" customHeight="1">
      <c r="A23" s="17">
        <v>17</v>
      </c>
      <c r="B23" s="18"/>
      <c r="C23" s="18"/>
      <c r="D23" s="18"/>
      <c r="E23" s="17"/>
      <c r="F23" s="19"/>
      <c r="G23" s="57"/>
      <c r="H23" s="20"/>
      <c r="I23" s="20"/>
      <c r="J23" s="38"/>
      <c r="K23" s="20"/>
      <c r="L23" s="20"/>
      <c r="M23" s="20"/>
      <c r="N23" s="20"/>
      <c r="O23" s="39">
        <f t="shared" si="0"/>
        <v>0</v>
      </c>
      <c r="P23" s="39">
        <f t="shared" si="1"/>
        <v>0</v>
      </c>
      <c r="Q23" s="72"/>
      <c r="R23" s="18"/>
    </row>
    <row r="24" spans="1:18" s="9" customFormat="1" ht="15.75" customHeight="1">
      <c r="A24" s="17">
        <v>18</v>
      </c>
      <c r="B24" s="18"/>
      <c r="C24" s="18"/>
      <c r="D24" s="18"/>
      <c r="E24" s="17"/>
      <c r="F24" s="19"/>
      <c r="G24" s="57"/>
      <c r="H24" s="20"/>
      <c r="I24" s="20"/>
      <c r="J24" s="38"/>
      <c r="K24" s="20"/>
      <c r="L24" s="20"/>
      <c r="M24" s="20"/>
      <c r="N24" s="20"/>
      <c r="O24" s="39">
        <f t="shared" si="0"/>
        <v>0</v>
      </c>
      <c r="P24" s="39">
        <f t="shared" si="1"/>
        <v>0</v>
      </c>
      <c r="Q24" s="72"/>
      <c r="R24" s="18"/>
    </row>
    <row r="25" spans="1:18" s="9" customFormat="1" ht="15.75" customHeight="1">
      <c r="A25" s="433" t="s">
        <v>384</v>
      </c>
      <c r="B25" s="452"/>
      <c r="C25" s="452"/>
      <c r="D25" s="452"/>
      <c r="E25" s="452"/>
      <c r="F25" s="452"/>
      <c r="G25" s="434"/>
      <c r="H25" s="39">
        <f>SUM(H7:H24)</f>
        <v>0</v>
      </c>
      <c r="I25" s="39">
        <f>SUM(I7:I24)</f>
        <v>0</v>
      </c>
      <c r="J25" s="39">
        <f>SUM(J7:J24)</f>
        <v>0</v>
      </c>
      <c r="K25" s="39">
        <f>SUM(K7:K24)</f>
        <v>0</v>
      </c>
      <c r="L25" s="39">
        <f>SUM(L7:L24)</f>
        <v>0</v>
      </c>
      <c r="M25" s="39"/>
      <c r="N25" s="39">
        <f>SUM(N7:N24)</f>
        <v>0</v>
      </c>
      <c r="O25" s="39">
        <f>IF(SUM(O7:O24)-(N25-K25)&lt;0.001,SUM(O7:O24),"false")</f>
        <v>0</v>
      </c>
      <c r="P25" s="39">
        <f t="shared" si="1"/>
        <v>0</v>
      </c>
      <c r="Q25" s="48"/>
      <c r="R25" s="105"/>
    </row>
    <row r="26" spans="1:18" s="9" customFormat="1" ht="15.75" customHeight="1">
      <c r="A26" s="433" t="s">
        <v>649</v>
      </c>
      <c r="B26" s="452"/>
      <c r="C26" s="452"/>
      <c r="D26" s="452"/>
      <c r="E26" s="452"/>
      <c r="F26" s="452"/>
      <c r="G26" s="434"/>
      <c r="H26" s="77"/>
      <c r="I26" s="77"/>
      <c r="J26" s="94"/>
      <c r="K26" s="94"/>
      <c r="L26" s="94"/>
      <c r="M26" s="77"/>
      <c r="N26" s="94"/>
      <c r="O26" s="39">
        <f>N26-M26</f>
        <v>0</v>
      </c>
      <c r="P26" s="39">
        <f t="shared" si="1"/>
        <v>0</v>
      </c>
      <c r="Q26" s="48"/>
      <c r="R26" s="105"/>
    </row>
    <row r="27" spans="1:18" s="9" customFormat="1" ht="15.75" customHeight="1">
      <c r="A27" s="433" t="s">
        <v>335</v>
      </c>
      <c r="B27" s="452"/>
      <c r="C27" s="452"/>
      <c r="D27" s="452"/>
      <c r="E27" s="452"/>
      <c r="F27" s="452"/>
      <c r="G27" s="434"/>
      <c r="H27" s="39">
        <f>H25-H26</f>
        <v>0</v>
      </c>
      <c r="I27" s="39">
        <f>I25-I26</f>
        <v>0</v>
      </c>
      <c r="J27" s="39">
        <f>J25-J26</f>
        <v>0</v>
      </c>
      <c r="K27" s="65">
        <f>K25-K26</f>
        <v>0</v>
      </c>
      <c r="L27" s="39">
        <f>L25-L26</f>
        <v>0</v>
      </c>
      <c r="M27" s="39"/>
      <c r="N27" s="65">
        <f>N25-N26</f>
        <v>0</v>
      </c>
      <c r="O27" s="65">
        <f>O25-O26</f>
        <v>0</v>
      </c>
      <c r="P27" s="39">
        <f t="shared" si="1"/>
        <v>0</v>
      </c>
      <c r="Q27" s="48"/>
      <c r="R27" s="105"/>
    </row>
    <row r="28" spans="1:18" s="10" customFormat="1" ht="15.75" customHeight="1">
      <c r="A28" s="25"/>
      <c r="D28" s="418"/>
      <c r="E28" s="418"/>
      <c r="F28" s="418"/>
      <c r="G28" s="26"/>
      <c r="H28" s="26"/>
      <c r="I28" s="26"/>
      <c r="J28" s="26"/>
      <c r="K28" s="26"/>
    </row>
    <row r="29" spans="1:18" s="10" customFormat="1" ht="15.75" customHeight="1">
      <c r="A29" s="425" t="str">
        <f>表头信息!D8&amp;表头信息!E8</f>
        <v>产权持有单位填表人：谭勃</v>
      </c>
      <c r="B29" s="425"/>
      <c r="C29" s="425"/>
      <c r="D29" s="425"/>
      <c r="E29" s="425"/>
      <c r="F29" s="425"/>
      <c r="G29" s="425"/>
      <c r="I29" s="31"/>
      <c r="J29" s="31"/>
      <c r="M29" s="426" t="str">
        <f>表头信息!D20&amp;表头信息!F23</f>
        <v>评估人员：</v>
      </c>
      <c r="N29" s="426"/>
      <c r="O29" s="426"/>
      <c r="P29" s="426"/>
      <c r="Q29" s="426"/>
      <c r="R29" s="426"/>
    </row>
    <row r="30" spans="1:18" s="10" customFormat="1" ht="15.75" customHeight="1">
      <c r="A30" s="30" t="str">
        <f>表头信息!D11&amp;表头信息!E11</f>
        <v>填表日期：2022年11月2日</v>
      </c>
      <c r="B30" s="28"/>
      <c r="C30" s="28"/>
      <c r="D30" s="28"/>
      <c r="E30" s="31"/>
      <c r="F30" s="31"/>
      <c r="H30" s="31"/>
      <c r="I30" s="31"/>
      <c r="J30" s="31"/>
    </row>
    <row r="32" spans="1:18" ht="15.75" customHeight="1">
      <c r="D32" s="56"/>
      <c r="E32" s="56"/>
      <c r="F32" s="56"/>
    </row>
  </sheetData>
  <protectedRanges>
    <protectedRange sqref="A7:N24 J26:L26 N26 Q7:R24" name="区域1"/>
  </protectedRanges>
  <mergeCells count="26">
    <mergeCell ref="D28:F28"/>
    <mergeCell ref="A29:G29"/>
    <mergeCell ref="M29:R29"/>
    <mergeCell ref="A5:A6"/>
    <mergeCell ref="B5:B6"/>
    <mergeCell ref="C5:C6"/>
    <mergeCell ref="D5:D6"/>
    <mergeCell ref="E5:E6"/>
    <mergeCell ref="F5:F6"/>
    <mergeCell ref="G5:G6"/>
    <mergeCell ref="H5:H6"/>
    <mergeCell ref="I5:I6"/>
    <mergeCell ref="O5:O6"/>
    <mergeCell ref="P5:P6"/>
    <mergeCell ref="Q5:Q6"/>
    <mergeCell ref="R5:R6"/>
    <mergeCell ref="J5:K5"/>
    <mergeCell ref="L5:N5"/>
    <mergeCell ref="A25:G25"/>
    <mergeCell ref="A26:G26"/>
    <mergeCell ref="A27:G27"/>
    <mergeCell ref="A1:R1"/>
    <mergeCell ref="A2:R2"/>
    <mergeCell ref="P3:R3"/>
    <mergeCell ref="A4:F4"/>
    <mergeCell ref="P4:R4"/>
  </mergeCells>
  <phoneticPr fontId="67" type="noConversion"/>
  <hyperlinks>
    <hyperlink ref="A1:R1" location="'4-7投资性房地产汇总'!B7" display="=&quot;投资性房地产—房屋评估&quot;&amp;表头信息!E35&amp;&quot;(采用成本模式计量)&quot;" xr:uid="{00000000-0004-0000-2F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0040" r:id="rId4" name="Check Box 72">
              <controlPr defaultSize="0" autoPict="0" macro="[0]!投资性房地产房屋_复选框72_Click">
                <anchor moveWithCells="1">
                  <from>
                    <xdr:col>18</xdr:col>
                    <xdr:colOff>85725</xdr:colOff>
                    <xdr:row>0</xdr:row>
                    <xdr:rowOff>85725</xdr:rowOff>
                  </from>
                  <to>
                    <xdr:col>20</xdr:col>
                    <xdr:colOff>0</xdr:colOff>
                    <xdr:row>0</xdr:row>
                    <xdr:rowOff>371475</xdr:rowOff>
                  </to>
                </anchor>
              </controlPr>
            </control>
          </mc:Choice>
        </mc:AlternateContent>
      </controls>
    </mc:Choice>
  </mc:AlternateContent>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O30"/>
  <sheetViews>
    <sheetView view="pageBreakPreview" zoomScale="85" zoomScaleNormal="100" workbookViewId="0">
      <pane xSplit="1" ySplit="6" topLeftCell="B7" activePane="bottomRight" state="frozen"/>
      <selection pane="topRight"/>
      <selection pane="bottomLeft"/>
      <selection pane="bottomRight" sqref="A1:O1"/>
    </sheetView>
  </sheetViews>
  <sheetFormatPr defaultColWidth="8.625" defaultRowHeight="15.75" customHeight="1"/>
  <cols>
    <col min="1" max="1" width="4.25" style="2" customWidth="1"/>
    <col min="2" max="2" width="9" style="2"/>
    <col min="3" max="3" width="12.625" style="2" customWidth="1"/>
    <col min="4" max="4" width="17.125" style="2" customWidth="1"/>
    <col min="5" max="8" width="5.5" style="2" customWidth="1"/>
    <col min="9" max="9" width="8.875" style="2" customWidth="1"/>
    <col min="10" max="10" width="13.75" style="2" customWidth="1"/>
    <col min="11" max="14" width="8.875" style="2" customWidth="1"/>
    <col min="15" max="15" width="8.125" style="2" customWidth="1"/>
    <col min="16" max="32" width="9" style="2"/>
    <col min="33" max="16384" width="8.625" style="2"/>
  </cols>
  <sheetData>
    <row r="1" spans="1:15" ht="30" customHeight="1">
      <c r="A1" s="415" t="str">
        <f>"投资性房地产—房屋评估"&amp;表头信息!E35&amp;"（采用公允价值模式计量）"</f>
        <v>投资性房地产—房屋评估明细表（采用公允价值模式计量）</v>
      </c>
      <c r="B1" s="415"/>
      <c r="C1" s="415"/>
      <c r="D1" s="415"/>
      <c r="E1" s="415"/>
      <c r="F1" s="415"/>
      <c r="G1" s="415"/>
      <c r="H1" s="437"/>
      <c r="I1" s="437"/>
      <c r="J1" s="437"/>
      <c r="K1" s="437"/>
      <c r="L1" s="437"/>
      <c r="M1" s="437"/>
      <c r="N1" s="437"/>
      <c r="O1" s="437"/>
    </row>
    <row r="2" spans="1:15" ht="15.75" customHeight="1">
      <c r="A2" s="417" t="str">
        <f>表头信息!D5&amp;表头信息!E5</f>
        <v>评估基准日：2022年10月31日</v>
      </c>
      <c r="B2" s="417"/>
      <c r="C2" s="417"/>
      <c r="D2" s="417"/>
      <c r="E2" s="417"/>
      <c r="F2" s="417"/>
      <c r="G2" s="417"/>
      <c r="H2" s="417"/>
      <c r="I2" s="417"/>
      <c r="J2" s="417"/>
      <c r="K2" s="417"/>
      <c r="L2" s="417"/>
      <c r="M2" s="417"/>
      <c r="N2" s="417"/>
      <c r="O2" s="417"/>
    </row>
    <row r="3" spans="1:15" ht="15.75" customHeight="1">
      <c r="A3" s="15"/>
      <c r="B3" s="12"/>
      <c r="C3" s="12"/>
      <c r="D3" s="12"/>
      <c r="E3" s="12"/>
      <c r="F3" s="12"/>
      <c r="G3" s="12"/>
      <c r="H3" s="12"/>
      <c r="I3" s="12"/>
      <c r="J3" s="12"/>
      <c r="K3" s="12"/>
      <c r="L3" s="12"/>
      <c r="M3" s="12"/>
      <c r="N3" s="12"/>
      <c r="O3" s="43" t="s">
        <v>650</v>
      </c>
    </row>
    <row r="4" spans="1:15" ht="15.75" customHeight="1">
      <c r="A4" s="458" t="str">
        <f>表头信息!D2&amp;表头信息!E2</f>
        <v>产权持有单位：西安曲江楼观旅游农业开发有限公司</v>
      </c>
      <c r="B4" s="458"/>
      <c r="C4" s="458"/>
      <c r="D4" s="458"/>
      <c r="E4" s="458"/>
      <c r="F4" s="458"/>
      <c r="G4" s="458"/>
      <c r="H4" s="15"/>
      <c r="I4" s="15"/>
      <c r="J4" s="15"/>
      <c r="K4" s="15"/>
      <c r="L4" s="15"/>
      <c r="M4" s="15"/>
      <c r="N4" s="15"/>
      <c r="O4" s="16" t="s">
        <v>3</v>
      </c>
    </row>
    <row r="5" spans="1:15" s="96" customFormat="1" ht="15.75" customHeight="1">
      <c r="A5" s="476" t="s">
        <v>5</v>
      </c>
      <c r="B5" s="476" t="s">
        <v>639</v>
      </c>
      <c r="C5" s="455" t="s">
        <v>640</v>
      </c>
      <c r="D5" s="455" t="s">
        <v>641</v>
      </c>
      <c r="E5" s="476" t="s">
        <v>642</v>
      </c>
      <c r="F5" s="476" t="s">
        <v>643</v>
      </c>
      <c r="G5" s="508" t="s">
        <v>466</v>
      </c>
      <c r="H5" s="508" t="s">
        <v>651</v>
      </c>
      <c r="I5" s="476" t="s">
        <v>645</v>
      </c>
      <c r="J5" s="470" t="s">
        <v>652</v>
      </c>
      <c r="K5" s="455" t="s">
        <v>238</v>
      </c>
      <c r="L5" s="455" t="s">
        <v>239</v>
      </c>
      <c r="M5" s="455" t="s">
        <v>240</v>
      </c>
      <c r="N5" s="476" t="s">
        <v>241</v>
      </c>
      <c r="O5" s="476" t="s">
        <v>8</v>
      </c>
    </row>
    <row r="6" spans="1:15" s="96" customFormat="1" ht="15.75" customHeight="1">
      <c r="A6" s="477"/>
      <c r="B6" s="477"/>
      <c r="C6" s="456"/>
      <c r="D6" s="456"/>
      <c r="E6" s="477"/>
      <c r="F6" s="477"/>
      <c r="G6" s="509"/>
      <c r="H6" s="509"/>
      <c r="I6" s="477"/>
      <c r="J6" s="471"/>
      <c r="K6" s="456"/>
      <c r="L6" s="456"/>
      <c r="M6" s="456"/>
      <c r="N6" s="477"/>
      <c r="O6" s="477"/>
    </row>
    <row r="7" spans="1:15" s="97" customFormat="1" ht="15.75" customHeight="1">
      <c r="A7" s="17">
        <v>1</v>
      </c>
      <c r="B7" s="18"/>
      <c r="C7" s="18"/>
      <c r="D7" s="18"/>
      <c r="E7" s="17"/>
      <c r="F7" s="19"/>
      <c r="G7" s="57"/>
      <c r="H7" s="20"/>
      <c r="I7" s="20" t="s">
        <v>314</v>
      </c>
      <c r="J7" s="58"/>
      <c r="K7" s="132"/>
      <c r="L7" s="132"/>
      <c r="M7" s="39">
        <f>L7-K7</f>
        <v>0</v>
      </c>
      <c r="N7" s="39">
        <f>IF(K7=0,0,M7/ABS(K7))*100</f>
        <v>0</v>
      </c>
      <c r="O7" s="18"/>
    </row>
    <row r="8" spans="1:15" s="97" customFormat="1" ht="15.75" customHeight="1">
      <c r="A8" s="17">
        <v>2</v>
      </c>
      <c r="B8" s="18"/>
      <c r="C8" s="18"/>
      <c r="D8" s="18"/>
      <c r="E8" s="17"/>
      <c r="F8" s="19"/>
      <c r="G8" s="57"/>
      <c r="H8" s="20"/>
      <c r="I8" s="20" t="s">
        <v>314</v>
      </c>
      <c r="J8" s="58"/>
      <c r="K8" s="132"/>
      <c r="L8" s="132"/>
      <c r="M8" s="39">
        <f t="shared" ref="M8:M26" si="0">L8-K8</f>
        <v>0</v>
      </c>
      <c r="N8" s="39">
        <f t="shared" ref="N8:N27" si="1">IF(K8=0,0,M8/ABS(K8))*100</f>
        <v>0</v>
      </c>
      <c r="O8" s="18"/>
    </row>
    <row r="9" spans="1:15" s="97" customFormat="1" ht="15.75" customHeight="1">
      <c r="A9" s="17">
        <v>3</v>
      </c>
      <c r="B9" s="18"/>
      <c r="C9" s="18"/>
      <c r="D9" s="18"/>
      <c r="E9" s="17"/>
      <c r="F9" s="19"/>
      <c r="G9" s="57"/>
      <c r="H9" s="20"/>
      <c r="I9" s="20" t="s">
        <v>314</v>
      </c>
      <c r="J9" s="58"/>
      <c r="K9" s="132"/>
      <c r="L9" s="132"/>
      <c r="M9" s="39">
        <f t="shared" si="0"/>
        <v>0</v>
      </c>
      <c r="N9" s="39">
        <f t="shared" si="1"/>
        <v>0</v>
      </c>
      <c r="O9" s="18"/>
    </row>
    <row r="10" spans="1:15" s="97" customFormat="1" ht="15.75" customHeight="1">
      <c r="A10" s="17">
        <v>4</v>
      </c>
      <c r="B10" s="18"/>
      <c r="C10" s="18"/>
      <c r="D10" s="18"/>
      <c r="E10" s="17"/>
      <c r="F10" s="19"/>
      <c r="G10" s="57"/>
      <c r="H10" s="20"/>
      <c r="I10" s="20" t="s">
        <v>314</v>
      </c>
      <c r="J10" s="58"/>
      <c r="K10" s="132"/>
      <c r="L10" s="132"/>
      <c r="M10" s="39">
        <f t="shared" si="0"/>
        <v>0</v>
      </c>
      <c r="N10" s="39">
        <f t="shared" si="1"/>
        <v>0</v>
      </c>
      <c r="O10" s="18"/>
    </row>
    <row r="11" spans="1:15" s="97" customFormat="1" ht="15.75" customHeight="1">
      <c r="A11" s="17">
        <v>5</v>
      </c>
      <c r="B11" s="18"/>
      <c r="C11" s="18"/>
      <c r="D11" s="18"/>
      <c r="E11" s="17"/>
      <c r="F11" s="19"/>
      <c r="G11" s="57"/>
      <c r="H11" s="20"/>
      <c r="I11" s="20" t="s">
        <v>314</v>
      </c>
      <c r="J11" s="58"/>
      <c r="K11" s="132"/>
      <c r="L11" s="132"/>
      <c r="M11" s="39">
        <f t="shared" si="0"/>
        <v>0</v>
      </c>
      <c r="N11" s="39">
        <f t="shared" si="1"/>
        <v>0</v>
      </c>
      <c r="O11" s="18"/>
    </row>
    <row r="12" spans="1:15" s="97" customFormat="1" ht="15.75" customHeight="1">
      <c r="A12" s="17">
        <v>6</v>
      </c>
      <c r="B12" s="18"/>
      <c r="C12" s="18"/>
      <c r="D12" s="18"/>
      <c r="E12" s="17"/>
      <c r="F12" s="19"/>
      <c r="G12" s="57"/>
      <c r="H12" s="20"/>
      <c r="I12" s="20" t="s">
        <v>314</v>
      </c>
      <c r="J12" s="58"/>
      <c r="K12" s="132"/>
      <c r="L12" s="132"/>
      <c r="M12" s="39">
        <f t="shared" si="0"/>
        <v>0</v>
      </c>
      <c r="N12" s="39">
        <f t="shared" si="1"/>
        <v>0</v>
      </c>
      <c r="O12" s="18"/>
    </row>
    <row r="13" spans="1:15" s="97" customFormat="1" ht="15.75" customHeight="1">
      <c r="A13" s="17">
        <v>7</v>
      </c>
      <c r="B13" s="18"/>
      <c r="C13" s="18"/>
      <c r="D13" s="18"/>
      <c r="E13" s="17"/>
      <c r="F13" s="19"/>
      <c r="G13" s="57"/>
      <c r="H13" s="20"/>
      <c r="I13" s="20" t="s">
        <v>314</v>
      </c>
      <c r="J13" s="58"/>
      <c r="K13" s="132"/>
      <c r="L13" s="132"/>
      <c r="M13" s="39">
        <f t="shared" si="0"/>
        <v>0</v>
      </c>
      <c r="N13" s="39">
        <f t="shared" si="1"/>
        <v>0</v>
      </c>
      <c r="O13" s="18"/>
    </row>
    <row r="14" spans="1:15" s="97" customFormat="1" ht="15.75" customHeight="1">
      <c r="A14" s="17">
        <v>8</v>
      </c>
      <c r="B14" s="18"/>
      <c r="C14" s="18"/>
      <c r="D14" s="18"/>
      <c r="E14" s="17"/>
      <c r="F14" s="19"/>
      <c r="G14" s="57"/>
      <c r="H14" s="20"/>
      <c r="I14" s="20" t="s">
        <v>314</v>
      </c>
      <c r="J14" s="58"/>
      <c r="K14" s="132"/>
      <c r="L14" s="132"/>
      <c r="M14" s="39">
        <f t="shared" si="0"/>
        <v>0</v>
      </c>
      <c r="N14" s="39">
        <f t="shared" si="1"/>
        <v>0</v>
      </c>
      <c r="O14" s="18"/>
    </row>
    <row r="15" spans="1:15" s="97" customFormat="1" ht="15.75" customHeight="1">
      <c r="A15" s="17">
        <v>9</v>
      </c>
      <c r="B15" s="18"/>
      <c r="C15" s="18"/>
      <c r="D15" s="18"/>
      <c r="E15" s="17"/>
      <c r="F15" s="19"/>
      <c r="G15" s="57"/>
      <c r="H15" s="20"/>
      <c r="I15" s="20"/>
      <c r="J15" s="58"/>
      <c r="K15" s="132"/>
      <c r="L15" s="132"/>
      <c r="M15" s="39">
        <f t="shared" si="0"/>
        <v>0</v>
      </c>
      <c r="N15" s="39">
        <f t="shared" si="1"/>
        <v>0</v>
      </c>
      <c r="O15" s="18"/>
    </row>
    <row r="16" spans="1:15" s="97" customFormat="1" ht="15.75" customHeight="1">
      <c r="A16" s="17">
        <v>10</v>
      </c>
      <c r="B16" s="18"/>
      <c r="C16" s="18"/>
      <c r="D16" s="18"/>
      <c r="E16" s="17"/>
      <c r="F16" s="19"/>
      <c r="G16" s="57"/>
      <c r="H16" s="20"/>
      <c r="I16" s="20"/>
      <c r="J16" s="58"/>
      <c r="K16" s="132"/>
      <c r="L16" s="132"/>
      <c r="M16" s="39">
        <f t="shared" si="0"/>
        <v>0</v>
      </c>
      <c r="N16" s="39">
        <f t="shared" si="1"/>
        <v>0</v>
      </c>
      <c r="O16" s="18"/>
    </row>
    <row r="17" spans="1:15" s="97" customFormat="1" ht="15.75" customHeight="1">
      <c r="A17" s="17">
        <v>11</v>
      </c>
      <c r="B17" s="18"/>
      <c r="C17" s="18"/>
      <c r="D17" s="18"/>
      <c r="E17" s="17"/>
      <c r="F17" s="19"/>
      <c r="G17" s="57"/>
      <c r="H17" s="20"/>
      <c r="I17" s="20"/>
      <c r="J17" s="58"/>
      <c r="K17" s="132"/>
      <c r="L17" s="132"/>
      <c r="M17" s="39">
        <f t="shared" si="0"/>
        <v>0</v>
      </c>
      <c r="N17" s="39">
        <f t="shared" si="1"/>
        <v>0</v>
      </c>
      <c r="O17" s="18"/>
    </row>
    <row r="18" spans="1:15" s="97" customFormat="1" ht="15.75" customHeight="1">
      <c r="A18" s="17">
        <v>12</v>
      </c>
      <c r="B18" s="18"/>
      <c r="C18" s="18"/>
      <c r="D18" s="18"/>
      <c r="E18" s="17"/>
      <c r="F18" s="19"/>
      <c r="G18" s="57"/>
      <c r="H18" s="20"/>
      <c r="I18" s="20" t="s">
        <v>314</v>
      </c>
      <c r="J18" s="58"/>
      <c r="K18" s="132"/>
      <c r="L18" s="132"/>
      <c r="M18" s="39">
        <f t="shared" si="0"/>
        <v>0</v>
      </c>
      <c r="N18" s="39">
        <f t="shared" si="1"/>
        <v>0</v>
      </c>
      <c r="O18" s="18"/>
    </row>
    <row r="19" spans="1:15" s="97" customFormat="1" ht="15.75" customHeight="1">
      <c r="A19" s="17">
        <v>13</v>
      </c>
      <c r="B19" s="18"/>
      <c r="C19" s="18"/>
      <c r="D19" s="18"/>
      <c r="E19" s="17"/>
      <c r="F19" s="19"/>
      <c r="G19" s="57"/>
      <c r="H19" s="20"/>
      <c r="I19" s="20" t="s">
        <v>314</v>
      </c>
      <c r="J19" s="58"/>
      <c r="K19" s="132"/>
      <c r="L19" s="132"/>
      <c r="M19" s="39">
        <f t="shared" si="0"/>
        <v>0</v>
      </c>
      <c r="N19" s="39">
        <f t="shared" si="1"/>
        <v>0</v>
      </c>
      <c r="O19" s="18"/>
    </row>
    <row r="20" spans="1:15" s="97" customFormat="1" ht="15.75" customHeight="1">
      <c r="A20" s="17">
        <v>14</v>
      </c>
      <c r="B20" s="18"/>
      <c r="C20" s="18"/>
      <c r="D20" s="18"/>
      <c r="E20" s="17"/>
      <c r="F20" s="19"/>
      <c r="G20" s="57"/>
      <c r="H20" s="20"/>
      <c r="I20" s="20" t="s">
        <v>314</v>
      </c>
      <c r="J20" s="58"/>
      <c r="K20" s="132"/>
      <c r="L20" s="132"/>
      <c r="M20" s="39">
        <f t="shared" si="0"/>
        <v>0</v>
      </c>
      <c r="N20" s="39">
        <f t="shared" si="1"/>
        <v>0</v>
      </c>
      <c r="O20" s="18"/>
    </row>
    <row r="21" spans="1:15" s="97" customFormat="1" ht="15.75" customHeight="1">
      <c r="A21" s="17">
        <v>15</v>
      </c>
      <c r="B21" s="18"/>
      <c r="C21" s="18"/>
      <c r="D21" s="18"/>
      <c r="E21" s="17"/>
      <c r="F21" s="19"/>
      <c r="G21" s="57"/>
      <c r="H21" s="20"/>
      <c r="I21" s="20" t="s">
        <v>314</v>
      </c>
      <c r="J21" s="58"/>
      <c r="K21" s="132"/>
      <c r="L21" s="132"/>
      <c r="M21" s="39">
        <f t="shared" si="0"/>
        <v>0</v>
      </c>
      <c r="N21" s="39">
        <f t="shared" si="1"/>
        <v>0</v>
      </c>
      <c r="O21" s="18"/>
    </row>
    <row r="22" spans="1:15" s="97" customFormat="1" ht="15.75" customHeight="1">
      <c r="A22" s="17">
        <v>16</v>
      </c>
      <c r="B22" s="18"/>
      <c r="C22" s="18"/>
      <c r="D22" s="18"/>
      <c r="E22" s="17"/>
      <c r="F22" s="19"/>
      <c r="G22" s="57"/>
      <c r="H22" s="20"/>
      <c r="I22" s="20" t="s">
        <v>314</v>
      </c>
      <c r="J22" s="58"/>
      <c r="K22" s="132"/>
      <c r="L22" s="132"/>
      <c r="M22" s="39">
        <f t="shared" si="0"/>
        <v>0</v>
      </c>
      <c r="N22" s="39">
        <f t="shared" si="1"/>
        <v>0</v>
      </c>
      <c r="O22" s="18"/>
    </row>
    <row r="23" spans="1:15" s="97" customFormat="1" ht="15.75" customHeight="1">
      <c r="A23" s="17">
        <v>17</v>
      </c>
      <c r="B23" s="18"/>
      <c r="C23" s="18"/>
      <c r="D23" s="18"/>
      <c r="E23" s="17"/>
      <c r="F23" s="19"/>
      <c r="G23" s="57"/>
      <c r="H23" s="20"/>
      <c r="I23" s="20"/>
      <c r="J23" s="58"/>
      <c r="K23" s="132"/>
      <c r="L23" s="132"/>
      <c r="M23" s="39">
        <f t="shared" si="0"/>
        <v>0</v>
      </c>
      <c r="N23" s="39">
        <f t="shared" si="1"/>
        <v>0</v>
      </c>
      <c r="O23" s="18"/>
    </row>
    <row r="24" spans="1:15" s="97" customFormat="1" ht="15.75" customHeight="1">
      <c r="A24" s="17">
        <v>18</v>
      </c>
      <c r="B24" s="18"/>
      <c r="C24" s="18"/>
      <c r="D24" s="18"/>
      <c r="E24" s="17"/>
      <c r="F24" s="19"/>
      <c r="G24" s="57"/>
      <c r="H24" s="20"/>
      <c r="I24" s="20"/>
      <c r="J24" s="58"/>
      <c r="K24" s="132"/>
      <c r="L24" s="132"/>
      <c r="M24" s="39">
        <f t="shared" si="0"/>
        <v>0</v>
      </c>
      <c r="N24" s="39">
        <f t="shared" si="1"/>
        <v>0</v>
      </c>
      <c r="O24" s="18"/>
    </row>
    <row r="25" spans="1:15" s="97" customFormat="1" ht="15.75" customHeight="1">
      <c r="A25" s="17">
        <v>19</v>
      </c>
      <c r="B25" s="18"/>
      <c r="C25" s="18"/>
      <c r="D25" s="18"/>
      <c r="E25" s="17"/>
      <c r="F25" s="19"/>
      <c r="G25" s="57"/>
      <c r="H25" s="20"/>
      <c r="I25" s="20"/>
      <c r="J25" s="58"/>
      <c r="K25" s="132"/>
      <c r="L25" s="132"/>
      <c r="M25" s="39">
        <f t="shared" si="0"/>
        <v>0</v>
      </c>
      <c r="N25" s="39">
        <f t="shared" si="1"/>
        <v>0</v>
      </c>
      <c r="O25" s="18"/>
    </row>
    <row r="26" spans="1:15" s="97" customFormat="1" ht="15.75" customHeight="1">
      <c r="A26" s="17">
        <v>20</v>
      </c>
      <c r="B26" s="18"/>
      <c r="C26" s="18"/>
      <c r="D26" s="18"/>
      <c r="E26" s="17"/>
      <c r="F26" s="19"/>
      <c r="G26" s="57"/>
      <c r="H26" s="20"/>
      <c r="I26" s="20"/>
      <c r="J26" s="58"/>
      <c r="K26" s="132"/>
      <c r="L26" s="132"/>
      <c r="M26" s="39">
        <f t="shared" si="0"/>
        <v>0</v>
      </c>
      <c r="N26" s="39">
        <f t="shared" si="1"/>
        <v>0</v>
      </c>
      <c r="O26" s="18"/>
    </row>
    <row r="27" spans="1:15" s="97" customFormat="1" ht="15.75" customHeight="1">
      <c r="A27" s="433" t="s">
        <v>384</v>
      </c>
      <c r="B27" s="452"/>
      <c r="C27" s="452"/>
      <c r="D27" s="452"/>
      <c r="E27" s="452"/>
      <c r="F27" s="452"/>
      <c r="G27" s="434"/>
      <c r="H27" s="39">
        <f>SUM(H7:H26)</f>
        <v>0</v>
      </c>
      <c r="I27" s="39"/>
      <c r="J27" s="39">
        <f>SUM(J7:J26)</f>
        <v>0</v>
      </c>
      <c r="K27" s="65">
        <f>SUM(K7:K26)</f>
        <v>0</v>
      </c>
      <c r="L27" s="65">
        <f>SUM(L7:L26)</f>
        <v>0</v>
      </c>
      <c r="M27" s="39">
        <f>IF(SUM(M7:M26)-(L27-K27)&lt;0.001,SUM(M7:M26),"false")</f>
        <v>0</v>
      </c>
      <c r="N27" s="39">
        <f t="shared" si="1"/>
        <v>0</v>
      </c>
      <c r="O27" s="105"/>
    </row>
    <row r="28" spans="1:15" s="10" customFormat="1" ht="15.75" customHeight="1">
      <c r="A28" s="25"/>
      <c r="D28" s="418"/>
      <c r="E28" s="418"/>
      <c r="F28" s="418"/>
      <c r="G28" s="26"/>
      <c r="H28" s="26"/>
      <c r="I28" s="26"/>
      <c r="J28" s="26"/>
      <c r="K28" s="26"/>
    </row>
    <row r="29" spans="1:15" s="10" customFormat="1" ht="15.75" customHeight="1">
      <c r="A29" s="425" t="str">
        <f>表头信息!D8&amp;表头信息!E8</f>
        <v>产权持有单位填表人：谭勃</v>
      </c>
      <c r="B29" s="425"/>
      <c r="C29" s="425"/>
      <c r="D29" s="425"/>
      <c r="E29" s="425"/>
      <c r="F29" s="31"/>
      <c r="I29" s="31"/>
      <c r="J29" s="31"/>
      <c r="K29" s="426" t="str">
        <f>表头信息!D20&amp;表头信息!F23</f>
        <v>评估人员：</v>
      </c>
      <c r="L29" s="426"/>
      <c r="M29" s="426"/>
      <c r="N29" s="426"/>
      <c r="O29" s="426"/>
    </row>
    <row r="30" spans="1:15" s="10" customFormat="1" ht="15.75" customHeight="1">
      <c r="A30" s="30" t="str">
        <f>表头信息!D11&amp;表头信息!E11</f>
        <v>填表日期：2022年11月2日</v>
      </c>
      <c r="B30" s="28"/>
      <c r="C30" s="28"/>
      <c r="D30" s="28"/>
      <c r="E30" s="31"/>
      <c r="F30" s="31"/>
      <c r="H30" s="31"/>
      <c r="I30" s="31"/>
      <c r="J30" s="31"/>
    </row>
  </sheetData>
  <protectedRanges>
    <protectedRange sqref="A7:L26 O7:O26" name="区域1"/>
  </protectedRanges>
  <mergeCells count="22">
    <mergeCell ref="A29:E29"/>
    <mergeCell ref="K29:O29"/>
    <mergeCell ref="A5:A6"/>
    <mergeCell ref="B5:B6"/>
    <mergeCell ref="C5:C6"/>
    <mergeCell ref="D5:D6"/>
    <mergeCell ref="E5:E6"/>
    <mergeCell ref="F5:F6"/>
    <mergeCell ref="G5:G6"/>
    <mergeCell ref="H5:H6"/>
    <mergeCell ref="I5:I6"/>
    <mergeCell ref="J5:J6"/>
    <mergeCell ref="K5:K6"/>
    <mergeCell ref="L5:L6"/>
    <mergeCell ref="M5:M6"/>
    <mergeCell ref="N5:N6"/>
    <mergeCell ref="A1:O1"/>
    <mergeCell ref="A2:O2"/>
    <mergeCell ref="A4:G4"/>
    <mergeCell ref="A27:G27"/>
    <mergeCell ref="D28:F28"/>
    <mergeCell ref="O5:O6"/>
  </mergeCells>
  <phoneticPr fontId="67" type="noConversion"/>
  <hyperlinks>
    <hyperlink ref="A1:O1" location="'4-7投资性房地产汇总'!B8" display="=&quot;投资性房地产—房屋评估&quot;&amp;表头信息!E35&amp;&quot;（采用公允价值模式计量）&quot;" xr:uid="{00000000-0004-0000-30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1064" r:id="rId4" name="Check Box 72">
              <controlPr defaultSize="0" autoPict="0" macro="[0]!投资性房地产房屋_复选框72_2_Click">
                <anchor moveWithCells="1">
                  <from>
                    <xdr:col>15</xdr:col>
                    <xdr:colOff>114300</xdr:colOff>
                    <xdr:row>0</xdr:row>
                    <xdr:rowOff>28575</xdr:rowOff>
                  </from>
                  <to>
                    <xdr:col>17</xdr:col>
                    <xdr:colOff>57150</xdr:colOff>
                    <xdr:row>1</xdr:row>
                    <xdr:rowOff>180975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265</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5"/>
      <c r="B3" s="15"/>
      <c r="C3" s="15"/>
      <c r="D3" s="12"/>
      <c r="E3" s="12"/>
      <c r="F3" s="43" t="s">
        <v>266</v>
      </c>
    </row>
    <row r="4" spans="1:7" ht="15.75" customHeight="1">
      <c r="A4" s="422" t="str">
        <f>表头信息!D2&amp;表头信息!E2</f>
        <v>产权持有单位：西安曲江楼观旅游农业开发有限公司</v>
      </c>
      <c r="B4" s="422"/>
      <c r="C4" s="422"/>
      <c r="D4" s="15"/>
      <c r="E4" s="15"/>
      <c r="F4" s="239" t="s">
        <v>3</v>
      </c>
    </row>
    <row r="5" spans="1:7" s="8" customFormat="1" ht="15.75" customHeight="1">
      <c r="A5" s="427" t="s">
        <v>267</v>
      </c>
      <c r="B5" s="427" t="s">
        <v>237</v>
      </c>
      <c r="C5" s="427" t="s">
        <v>238</v>
      </c>
      <c r="D5" s="427" t="s">
        <v>239</v>
      </c>
      <c r="E5" s="427" t="s">
        <v>240</v>
      </c>
      <c r="F5" s="427" t="s">
        <v>268</v>
      </c>
    </row>
    <row r="6" spans="1:7" s="8" customFormat="1" ht="15.75" customHeight="1">
      <c r="A6" s="428"/>
      <c r="B6" s="428"/>
      <c r="C6" s="428"/>
      <c r="D6" s="428"/>
      <c r="E6" s="428"/>
      <c r="F6" s="428"/>
    </row>
    <row r="7" spans="1:7" s="9" customFormat="1" ht="15.75" customHeight="1">
      <c r="A7" s="240" t="s">
        <v>269</v>
      </c>
      <c r="B7" s="153" t="s">
        <v>176</v>
      </c>
      <c r="C7" s="40">
        <f>'3-1货币资金汇总表'!C27</f>
        <v>0</v>
      </c>
      <c r="D7" s="40">
        <f>'3-1货币资金汇总表'!D27</f>
        <v>0</v>
      </c>
      <c r="E7" s="39">
        <f t="shared" ref="E7:E13" si="0">D7-C7</f>
        <v>0</v>
      </c>
      <c r="F7" s="39">
        <f t="shared" ref="F7:F13" si="1">IF(C7=0,0,E7/ABS(C7))*100</f>
        <v>0</v>
      </c>
    </row>
    <row r="8" spans="1:7" s="9" customFormat="1" ht="15.75" customHeight="1">
      <c r="A8" s="240" t="s">
        <v>270</v>
      </c>
      <c r="B8" s="153" t="s">
        <v>178</v>
      </c>
      <c r="C8" s="40">
        <f>'3-2交易性金融资产汇总 '!C27</f>
        <v>0</v>
      </c>
      <c r="D8" s="40">
        <f>'3-2交易性金融资产汇总 '!D27</f>
        <v>0</v>
      </c>
      <c r="E8" s="39">
        <f t="shared" si="0"/>
        <v>0</v>
      </c>
      <c r="F8" s="39">
        <f t="shared" si="1"/>
        <v>0</v>
      </c>
    </row>
    <row r="9" spans="1:7" s="9" customFormat="1" ht="15.75" customHeight="1">
      <c r="A9" s="240" t="s">
        <v>271</v>
      </c>
      <c r="B9" s="153" t="s">
        <v>245</v>
      </c>
      <c r="C9" s="40">
        <f>'3-3衍生金融资产'!H27</f>
        <v>0</v>
      </c>
      <c r="D9" s="40">
        <f>'3-3衍生金融资产'!J27</f>
        <v>0</v>
      </c>
      <c r="E9" s="39">
        <f t="shared" si="0"/>
        <v>0</v>
      </c>
      <c r="F9" s="39">
        <f t="shared" si="1"/>
        <v>0</v>
      </c>
    </row>
    <row r="10" spans="1:7" s="9" customFormat="1" ht="15.75" customHeight="1">
      <c r="A10" s="240" t="s">
        <v>272</v>
      </c>
      <c r="B10" s="153" t="s">
        <v>180</v>
      </c>
      <c r="C10" s="40">
        <f>'3-4应收票据'!H27</f>
        <v>0</v>
      </c>
      <c r="D10" s="40">
        <f>'3-4应收票据'!I27</f>
        <v>0</v>
      </c>
      <c r="E10" s="39">
        <f t="shared" si="0"/>
        <v>0</v>
      </c>
      <c r="F10" s="39">
        <f t="shared" si="1"/>
        <v>0</v>
      </c>
    </row>
    <row r="11" spans="1:7" s="9" customFormat="1" ht="15.75" customHeight="1">
      <c r="A11" s="240" t="s">
        <v>273</v>
      </c>
      <c r="B11" s="153" t="s">
        <v>182</v>
      </c>
      <c r="C11" s="40">
        <f>'3-5应收账款'!I27</f>
        <v>0</v>
      </c>
      <c r="D11" s="40">
        <f>'3-5应收账款'!P27</f>
        <v>0</v>
      </c>
      <c r="E11" s="39">
        <f t="shared" si="0"/>
        <v>0</v>
      </c>
      <c r="F11" s="39">
        <f t="shared" si="1"/>
        <v>0</v>
      </c>
    </row>
    <row r="12" spans="1:7" s="9" customFormat="1" ht="15.75" customHeight="1">
      <c r="A12" s="240" t="s">
        <v>274</v>
      </c>
      <c r="B12" s="153" t="s">
        <v>246</v>
      </c>
      <c r="C12" s="40">
        <f>'3-6应收款项融资'!H27</f>
        <v>0</v>
      </c>
      <c r="D12" s="40">
        <f>'3-6应收款项融资'!I27</f>
        <v>0</v>
      </c>
      <c r="E12" s="39">
        <f t="shared" si="0"/>
        <v>0</v>
      </c>
      <c r="F12" s="39">
        <f t="shared" si="1"/>
        <v>0</v>
      </c>
    </row>
    <row r="13" spans="1:7" s="9" customFormat="1" ht="15.75" customHeight="1">
      <c r="A13" s="240" t="s">
        <v>275</v>
      </c>
      <c r="B13" s="153" t="s">
        <v>276</v>
      </c>
      <c r="C13" s="39">
        <f>'3-7预付账款'!O27</f>
        <v>0</v>
      </c>
      <c r="D13" s="39">
        <f>'3-7预付账款'!P27</f>
        <v>0</v>
      </c>
      <c r="E13" s="39">
        <f t="shared" si="0"/>
        <v>0</v>
      </c>
      <c r="F13" s="39">
        <f t="shared" si="1"/>
        <v>0</v>
      </c>
    </row>
    <row r="14" spans="1:7" s="9" customFormat="1" ht="15.75" customHeight="1">
      <c r="A14" s="240" t="s">
        <v>277</v>
      </c>
      <c r="B14" s="153" t="s">
        <v>190</v>
      </c>
      <c r="C14" s="40">
        <f>'3-8其他应收款汇总'!C27</f>
        <v>0</v>
      </c>
      <c r="D14" s="40">
        <f>'3-8其他应收款汇总'!D27</f>
        <v>0</v>
      </c>
      <c r="E14" s="39">
        <f t="shared" ref="E14:E19" si="2">D14-C14</f>
        <v>0</v>
      </c>
      <c r="F14" s="39">
        <f t="shared" ref="F14:F19" si="3">IF(C14=0,0,E14/ABS(C14))*100</f>
        <v>0</v>
      </c>
    </row>
    <row r="15" spans="1:7" s="9" customFormat="1" ht="15.75" customHeight="1">
      <c r="A15" s="240" t="s">
        <v>278</v>
      </c>
      <c r="B15" s="153" t="s">
        <v>192</v>
      </c>
      <c r="C15" s="40">
        <f>'3-9存货汇总'!C27</f>
        <v>0</v>
      </c>
      <c r="D15" s="40">
        <f>'3-9存货汇总'!D27</f>
        <v>0</v>
      </c>
      <c r="E15" s="39">
        <f t="shared" si="2"/>
        <v>0</v>
      </c>
      <c r="F15" s="39">
        <f t="shared" si="3"/>
        <v>0</v>
      </c>
    </row>
    <row r="16" spans="1:7" s="9" customFormat="1" ht="15.75" customHeight="1">
      <c r="A16" s="240" t="s">
        <v>279</v>
      </c>
      <c r="B16" s="153" t="s">
        <v>247</v>
      </c>
      <c r="C16" s="40">
        <f>'3-10合同资产'!Q29</f>
        <v>0</v>
      </c>
      <c r="D16" s="40">
        <f>'3-10合同资产'!R29</f>
        <v>0</v>
      </c>
      <c r="E16" s="39">
        <f t="shared" si="2"/>
        <v>0</v>
      </c>
      <c r="F16" s="39">
        <f t="shared" si="3"/>
        <v>0</v>
      </c>
    </row>
    <row r="17" spans="1:6" s="9" customFormat="1" ht="15.75" customHeight="1">
      <c r="A17" s="240" t="s">
        <v>280</v>
      </c>
      <c r="B17" s="153" t="s">
        <v>248</v>
      </c>
      <c r="C17" s="40">
        <f>'3-11持有待售资产'!H27</f>
        <v>0</v>
      </c>
      <c r="D17" s="40">
        <f>'3-11持有待售资产'!I27</f>
        <v>0</v>
      </c>
      <c r="E17" s="39">
        <f t="shared" si="2"/>
        <v>0</v>
      </c>
      <c r="F17" s="39">
        <f t="shared" si="3"/>
        <v>0</v>
      </c>
    </row>
    <row r="18" spans="1:6" s="9" customFormat="1" ht="15.75" customHeight="1">
      <c r="A18" s="240" t="s">
        <v>281</v>
      </c>
      <c r="B18" s="153" t="s">
        <v>194</v>
      </c>
      <c r="C18" s="40">
        <f>'3-12一年到期非流动资产'!E27</f>
        <v>0</v>
      </c>
      <c r="D18" s="40">
        <f>'3-12一年到期非流动资产'!F27</f>
        <v>0</v>
      </c>
      <c r="E18" s="39">
        <f t="shared" si="2"/>
        <v>0</v>
      </c>
      <c r="F18" s="39">
        <f t="shared" si="3"/>
        <v>0</v>
      </c>
    </row>
    <row r="19" spans="1:6" s="9" customFormat="1" ht="15.75" customHeight="1">
      <c r="A19" s="240" t="s">
        <v>282</v>
      </c>
      <c r="B19" s="153" t="s">
        <v>196</v>
      </c>
      <c r="C19" s="40">
        <f>'3-13其他流动资产'!F27</f>
        <v>0</v>
      </c>
      <c r="D19" s="40">
        <f>'3-13其他流动资产'!G27</f>
        <v>0</v>
      </c>
      <c r="E19" s="39">
        <f t="shared" si="2"/>
        <v>0</v>
      </c>
      <c r="F19" s="39">
        <f t="shared" si="3"/>
        <v>0</v>
      </c>
    </row>
    <row r="20" spans="1:6" s="9" customFormat="1" ht="15.75" customHeight="1">
      <c r="A20" s="45"/>
      <c r="B20" s="241"/>
      <c r="C20" s="40"/>
      <c r="D20" s="39"/>
      <c r="E20" s="39"/>
      <c r="F20" s="39"/>
    </row>
    <row r="21" spans="1:6" s="9" customFormat="1" ht="15.75" customHeight="1">
      <c r="A21" s="45"/>
      <c r="B21" s="241"/>
      <c r="C21" s="40"/>
      <c r="D21" s="39"/>
      <c r="E21" s="39"/>
      <c r="F21" s="39"/>
    </row>
    <row r="22" spans="1:6" s="9" customFormat="1" ht="15.75" customHeight="1">
      <c r="A22" s="45"/>
      <c r="B22" s="241"/>
      <c r="C22" s="40"/>
      <c r="D22" s="39"/>
      <c r="E22" s="39"/>
      <c r="F22" s="39"/>
    </row>
    <row r="23" spans="1:6" s="9" customFormat="1" ht="15.75" customHeight="1">
      <c r="A23" s="45"/>
      <c r="B23" s="241"/>
      <c r="C23" s="40"/>
      <c r="D23" s="39"/>
      <c r="E23" s="39"/>
      <c r="F23" s="39"/>
    </row>
    <row r="24" spans="1:6" s="9" customFormat="1" ht="15.75" customHeight="1">
      <c r="A24" s="45"/>
      <c r="B24" s="241"/>
      <c r="C24" s="40"/>
      <c r="D24" s="39"/>
      <c r="E24" s="39"/>
      <c r="F24" s="39"/>
    </row>
    <row r="25" spans="1:6" s="9" customFormat="1" ht="15.75" customHeight="1">
      <c r="A25" s="45"/>
      <c r="B25" s="241"/>
      <c r="C25" s="40"/>
      <c r="D25" s="39"/>
      <c r="E25" s="39"/>
      <c r="F25" s="39"/>
    </row>
    <row r="26" spans="1:6" s="9" customFormat="1" ht="15.75" customHeight="1">
      <c r="A26" s="423" t="s">
        <v>45</v>
      </c>
      <c r="B26" s="424"/>
      <c r="C26" s="40">
        <f>SUM(C7:C25)</f>
        <v>0</v>
      </c>
      <c r="D26" s="40">
        <f>SUM(D7:D25)</f>
        <v>0</v>
      </c>
      <c r="E26" s="40">
        <f>IF(SUM(E7:E25)-(D26-C26)&lt;0.001,SUM(E7:E25),"false")</f>
        <v>0</v>
      </c>
      <c r="F26" s="39">
        <f>IF(C26=0,0,E26/ABS(C26))*100</f>
        <v>0</v>
      </c>
    </row>
    <row r="27" spans="1:6" s="191" customFormat="1" ht="15.75" customHeight="1">
      <c r="A27" s="242"/>
      <c r="B27" s="242"/>
      <c r="C27" s="243"/>
      <c r="D27" s="243"/>
      <c r="E27" s="244"/>
      <c r="F27" s="244"/>
    </row>
    <row r="28" spans="1:6" s="28" customFormat="1" ht="15.75" customHeight="1">
      <c r="A28" s="425" t="str">
        <f>表头信息!D8&amp;表头信息!E8</f>
        <v>产权持有单位填表人：谭勃</v>
      </c>
      <c r="B28" s="425"/>
      <c r="C28" s="425"/>
      <c r="E28" s="426" t="str">
        <f>表头信息!D20&amp;表头信息!E23</f>
        <v>评估人员：柳青、殷涛</v>
      </c>
      <c r="F28" s="426"/>
    </row>
    <row r="29" spans="1:6" s="28" customFormat="1" ht="15.75" customHeight="1">
      <c r="A29" s="30" t="str">
        <f>表头信息!D11&amp;表头信息!E11</f>
        <v>填表日期：2022年11月2日</v>
      </c>
    </row>
    <row r="31" spans="1:6" ht="15.75" customHeight="1">
      <c r="D31" s="56"/>
      <c r="E31" s="56"/>
      <c r="F31" s="56"/>
    </row>
  </sheetData>
  <mergeCells count="12">
    <mergeCell ref="A1:F1"/>
    <mergeCell ref="A2:F2"/>
    <mergeCell ref="A4:C4"/>
    <mergeCell ref="A26:B26"/>
    <mergeCell ref="A28:C28"/>
    <mergeCell ref="E28:F28"/>
    <mergeCell ref="A5:A6"/>
    <mergeCell ref="B5:B6"/>
    <mergeCell ref="C5:C6"/>
    <mergeCell ref="D5:D6"/>
    <mergeCell ref="E5:E6"/>
    <mergeCell ref="F5:F6"/>
  </mergeCells>
  <phoneticPr fontId="67" type="noConversion"/>
  <hyperlinks>
    <hyperlink ref="B7" location="'3-1货币资金汇总表'!A1" display="货币资金" xr:uid="{00000000-0004-0000-0400-000000000000}"/>
    <hyperlink ref="B8" location="'3-2交易性金融资产汇总 '!A1" display="交易性金融资产" xr:uid="{00000000-0004-0000-0400-000001000000}"/>
    <hyperlink ref="B10" location="'3-4应收票据'!A1" display="应收票据" xr:uid="{00000000-0004-0000-0400-000002000000}"/>
    <hyperlink ref="B11" location="'3-5应收账款'!A1" display="应收账款" xr:uid="{00000000-0004-0000-0400-000003000000}"/>
    <hyperlink ref="B13" location="'3-7预付账款'!A1" display="预付账款" xr:uid="{00000000-0004-0000-0400-000004000000}"/>
    <hyperlink ref="B14" location="'3-8其他应收款汇总'!A1" display="其他应收款" xr:uid="{00000000-0004-0000-0400-000005000000}"/>
    <hyperlink ref="B15" location="'3-9存货汇总'!A1" display="存货" xr:uid="{00000000-0004-0000-0400-000006000000}"/>
    <hyperlink ref="B18" location="'3-12一年到期非流动资产'!A1" display="一年内到期的非流动资产" xr:uid="{00000000-0004-0000-0400-000007000000}"/>
    <hyperlink ref="B19" location="'3-13其他流动资产'!A1" display="其他流动资产" xr:uid="{00000000-0004-0000-0400-000008000000}"/>
    <hyperlink ref="A1:F1" location="'2-分类汇总'!B7" display="流动资产评估汇总表" xr:uid="{00000000-0004-0000-0400-000009000000}"/>
    <hyperlink ref="B12" location="'3-6应收款项融资'!A1" display="应收款项融资" xr:uid="{00000000-0004-0000-0400-00000A000000}"/>
    <hyperlink ref="B16" location="'3-10合同资产'!A1" display="合同资产" xr:uid="{00000000-0004-0000-0400-00000B000000}"/>
    <hyperlink ref="B9" location="'3-3衍生金融资产'!A1" display="衍生金融资产" xr:uid="{00000000-0004-0000-0400-00000C000000}"/>
    <hyperlink ref="B17" location="'3-11持有待售资产'!A1" display="持有待售资产" xr:uid="{00000000-0004-0000-0400-00000D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Q33"/>
  <sheetViews>
    <sheetView view="pageBreakPreview" zoomScale="85" zoomScaleNormal="100" workbookViewId="0">
      <pane xSplit="1" ySplit="6" topLeftCell="B16" activePane="bottomRight" state="frozen"/>
      <selection pane="topRight"/>
      <selection pane="bottomLeft"/>
      <selection pane="bottomRight" sqref="A1:Q1"/>
    </sheetView>
  </sheetViews>
  <sheetFormatPr defaultColWidth="8.625" defaultRowHeight="15.75" customHeight="1"/>
  <cols>
    <col min="1" max="1" width="4.375" style="11" customWidth="1"/>
    <col min="2" max="2" width="6.25" style="11" customWidth="1"/>
    <col min="3" max="3" width="10.125" style="11" customWidth="1"/>
    <col min="4" max="4" width="17.875" style="11" customWidth="1"/>
    <col min="5" max="5" width="8.625" style="11" customWidth="1"/>
    <col min="6" max="10" width="5.375" style="11" customWidth="1"/>
    <col min="11" max="11" width="6.625" style="11" customWidth="1"/>
    <col min="12" max="16" width="8.25" style="11" customWidth="1"/>
    <col min="17" max="17" width="8.125" style="11" customWidth="1"/>
    <col min="18" max="32" width="9" style="11"/>
    <col min="33" max="16384" width="8.625" style="11"/>
  </cols>
  <sheetData>
    <row r="1" spans="1:17" s="7" customFormat="1" ht="30" customHeight="1">
      <c r="A1" s="415" t="str">
        <f>"投资性房地产—土地使用权评估"&amp;表头信息!E35&amp;"（采用成本模式计量）"</f>
        <v>投资性房地产—土地使用权评估明细表（采用成本模式计量）</v>
      </c>
      <c r="B1" s="415"/>
      <c r="C1" s="415"/>
      <c r="D1" s="415"/>
      <c r="E1" s="415"/>
      <c r="F1" s="415"/>
      <c r="G1" s="415"/>
      <c r="H1" s="437"/>
      <c r="I1" s="437"/>
      <c r="J1" s="437"/>
      <c r="K1" s="437"/>
      <c r="L1" s="437"/>
      <c r="M1" s="437"/>
      <c r="N1" s="437"/>
      <c r="O1" s="437"/>
      <c r="P1" s="437"/>
      <c r="Q1" s="437"/>
    </row>
    <row r="2" spans="1:17" ht="15.75" customHeight="1">
      <c r="A2" s="417" t="str">
        <f>表头信息!D5&amp;表头信息!E5</f>
        <v>评估基准日：2022年10月31日</v>
      </c>
      <c r="B2" s="417"/>
      <c r="C2" s="417"/>
      <c r="D2" s="417"/>
      <c r="E2" s="417"/>
      <c r="F2" s="417"/>
      <c r="G2" s="417"/>
      <c r="H2" s="417"/>
      <c r="I2" s="417"/>
      <c r="J2" s="417"/>
      <c r="K2" s="457"/>
      <c r="L2" s="457"/>
      <c r="M2" s="457"/>
      <c r="N2" s="457"/>
      <c r="O2" s="457"/>
      <c r="P2" s="457"/>
      <c r="Q2" s="457"/>
    </row>
    <row r="3" spans="1:17" ht="15.75" customHeight="1">
      <c r="A3" s="15"/>
      <c r="B3" s="12"/>
      <c r="C3" s="12"/>
      <c r="D3" s="12"/>
      <c r="E3" s="12"/>
      <c r="F3" s="12"/>
      <c r="G3" s="12"/>
      <c r="H3" s="12"/>
      <c r="I3" s="12"/>
      <c r="J3" s="12"/>
      <c r="K3" s="13"/>
      <c r="L3" s="13"/>
      <c r="M3" s="13"/>
      <c r="N3" s="13"/>
      <c r="O3" s="13"/>
      <c r="P3" s="448" t="s">
        <v>653</v>
      </c>
      <c r="Q3" s="449"/>
    </row>
    <row r="4" spans="1:17" ht="15.75" customHeight="1">
      <c r="A4" s="458" t="str">
        <f>表头信息!D2&amp;表头信息!E2</f>
        <v>产权持有单位：西安曲江楼观旅游农业开发有限公司</v>
      </c>
      <c r="B4" s="458"/>
      <c r="C4" s="458"/>
      <c r="D4" s="458"/>
      <c r="E4" s="458"/>
      <c r="F4" s="15"/>
      <c r="G4" s="15"/>
      <c r="H4" s="15"/>
      <c r="I4" s="15"/>
      <c r="J4" s="15"/>
      <c r="K4" s="15"/>
      <c r="L4" s="15"/>
      <c r="M4" s="15"/>
      <c r="N4" s="15"/>
      <c r="O4" s="15"/>
      <c r="P4" s="15"/>
      <c r="Q4" s="16" t="s">
        <v>3</v>
      </c>
    </row>
    <row r="5" spans="1:17" s="8" customFormat="1" ht="15.75" customHeight="1">
      <c r="A5" s="455" t="s">
        <v>5</v>
      </c>
      <c r="B5" s="455" t="s">
        <v>654</v>
      </c>
      <c r="C5" s="455" t="s">
        <v>655</v>
      </c>
      <c r="D5" s="455" t="s">
        <v>641</v>
      </c>
      <c r="E5" s="455" t="s">
        <v>656</v>
      </c>
      <c r="F5" s="455" t="s">
        <v>657</v>
      </c>
      <c r="G5" s="455" t="s">
        <v>658</v>
      </c>
      <c r="H5" s="455" t="s">
        <v>659</v>
      </c>
      <c r="I5" s="455" t="s">
        <v>660</v>
      </c>
      <c r="J5" s="455" t="s">
        <v>661</v>
      </c>
      <c r="K5" s="455" t="s">
        <v>662</v>
      </c>
      <c r="L5" s="455" t="s">
        <v>522</v>
      </c>
      <c r="M5" s="455" t="s">
        <v>238</v>
      </c>
      <c r="N5" s="455" t="s">
        <v>239</v>
      </c>
      <c r="O5" s="455" t="s">
        <v>240</v>
      </c>
      <c r="P5" s="455" t="s">
        <v>241</v>
      </c>
      <c r="Q5" s="455" t="s">
        <v>8</v>
      </c>
    </row>
    <row r="6" spans="1:17" s="8" customFormat="1" ht="15.75" customHeight="1">
      <c r="A6" s="456"/>
      <c r="B6" s="456"/>
      <c r="C6" s="456"/>
      <c r="D6" s="456"/>
      <c r="E6" s="456"/>
      <c r="F6" s="456"/>
      <c r="G6" s="456"/>
      <c r="H6" s="456"/>
      <c r="I6" s="456"/>
      <c r="J6" s="456"/>
      <c r="K6" s="456"/>
      <c r="L6" s="456"/>
      <c r="M6" s="456"/>
      <c r="N6" s="456"/>
      <c r="O6" s="456"/>
      <c r="P6" s="456"/>
      <c r="Q6" s="456"/>
    </row>
    <row r="7" spans="1:17" s="9" customFormat="1" ht="15.75" customHeight="1">
      <c r="A7" s="17">
        <v>1</v>
      </c>
      <c r="B7" s="17"/>
      <c r="C7" s="100"/>
      <c r="D7" s="100"/>
      <c r="E7" s="18"/>
      <c r="F7" s="19"/>
      <c r="G7" s="17"/>
      <c r="H7" s="17"/>
      <c r="I7" s="17"/>
      <c r="J7" s="17"/>
      <c r="K7" s="20"/>
      <c r="L7" s="20"/>
      <c r="M7" s="20"/>
      <c r="N7" s="20"/>
      <c r="O7" s="39">
        <f>N7-M7</f>
        <v>0</v>
      </c>
      <c r="P7" s="39">
        <f>IF(M7=0,0,O7/ABS(M7))*100</f>
        <v>0</v>
      </c>
      <c r="Q7" s="21"/>
    </row>
    <row r="8" spans="1:17" s="9" customFormat="1" ht="15.75" customHeight="1">
      <c r="A8" s="17">
        <v>2</v>
      </c>
      <c r="B8" s="17"/>
      <c r="C8" s="100"/>
      <c r="D8" s="100"/>
      <c r="E8" s="18"/>
      <c r="F8" s="19"/>
      <c r="G8" s="17"/>
      <c r="H8" s="17"/>
      <c r="I8" s="17"/>
      <c r="J8" s="17"/>
      <c r="K8" s="20"/>
      <c r="L8" s="20"/>
      <c r="M8" s="20"/>
      <c r="N8" s="20"/>
      <c r="O8" s="39">
        <f t="shared" ref="O8:O24" si="0">N8-M8</f>
        <v>0</v>
      </c>
      <c r="P8" s="39">
        <f t="shared" ref="P8:P27" si="1">IF(M8=0,0,O8/ABS(M8))*100</f>
        <v>0</v>
      </c>
      <c r="Q8" s="21"/>
    </row>
    <row r="9" spans="1:17" s="9" customFormat="1" ht="15.75" customHeight="1">
      <c r="A9" s="17">
        <v>3</v>
      </c>
      <c r="B9" s="17"/>
      <c r="C9" s="100"/>
      <c r="D9" s="100"/>
      <c r="E9" s="18"/>
      <c r="F9" s="19"/>
      <c r="G9" s="17"/>
      <c r="H9" s="17"/>
      <c r="I9" s="17"/>
      <c r="J9" s="17"/>
      <c r="K9" s="20"/>
      <c r="L9" s="20"/>
      <c r="M9" s="20"/>
      <c r="N9" s="20"/>
      <c r="O9" s="39">
        <f t="shared" si="0"/>
        <v>0</v>
      </c>
      <c r="P9" s="39">
        <f t="shared" si="1"/>
        <v>0</v>
      </c>
      <c r="Q9" s="21"/>
    </row>
    <row r="10" spans="1:17" s="9" customFormat="1" ht="15.75" customHeight="1">
      <c r="A10" s="17">
        <v>4</v>
      </c>
      <c r="B10" s="17"/>
      <c r="C10" s="100"/>
      <c r="D10" s="100"/>
      <c r="E10" s="18"/>
      <c r="F10" s="19"/>
      <c r="G10" s="17"/>
      <c r="H10" s="17"/>
      <c r="I10" s="17"/>
      <c r="J10" s="17"/>
      <c r="K10" s="20"/>
      <c r="L10" s="20"/>
      <c r="M10" s="20"/>
      <c r="N10" s="20"/>
      <c r="O10" s="39">
        <f t="shared" si="0"/>
        <v>0</v>
      </c>
      <c r="P10" s="39">
        <f t="shared" si="1"/>
        <v>0</v>
      </c>
      <c r="Q10" s="21"/>
    </row>
    <row r="11" spans="1:17" s="9" customFormat="1" ht="15.75" customHeight="1">
      <c r="A11" s="17">
        <v>5</v>
      </c>
      <c r="B11" s="17"/>
      <c r="C11" s="100"/>
      <c r="D11" s="100"/>
      <c r="E11" s="18"/>
      <c r="F11" s="19"/>
      <c r="G11" s="17"/>
      <c r="H11" s="17"/>
      <c r="I11" s="17"/>
      <c r="J11" s="17"/>
      <c r="K11" s="20"/>
      <c r="L11" s="20"/>
      <c r="M11" s="20"/>
      <c r="N11" s="20"/>
      <c r="O11" s="39">
        <f t="shared" si="0"/>
        <v>0</v>
      </c>
      <c r="P11" s="39">
        <f t="shared" si="1"/>
        <v>0</v>
      </c>
      <c r="Q11" s="21"/>
    </row>
    <row r="12" spans="1:17" s="9" customFormat="1" ht="15.75" customHeight="1">
      <c r="A12" s="17">
        <v>6</v>
      </c>
      <c r="B12" s="17"/>
      <c r="C12" s="100"/>
      <c r="D12" s="100"/>
      <c r="E12" s="18"/>
      <c r="F12" s="19"/>
      <c r="G12" s="17"/>
      <c r="H12" s="17"/>
      <c r="I12" s="17"/>
      <c r="J12" s="17"/>
      <c r="K12" s="20"/>
      <c r="L12" s="20"/>
      <c r="M12" s="20"/>
      <c r="N12" s="20"/>
      <c r="O12" s="39">
        <f t="shared" si="0"/>
        <v>0</v>
      </c>
      <c r="P12" s="39">
        <f t="shared" si="1"/>
        <v>0</v>
      </c>
      <c r="Q12" s="21"/>
    </row>
    <row r="13" spans="1:17" s="9" customFormat="1" ht="15.75" customHeight="1">
      <c r="A13" s="17">
        <v>7</v>
      </c>
      <c r="B13" s="17"/>
      <c r="C13" s="100"/>
      <c r="D13" s="100"/>
      <c r="E13" s="18"/>
      <c r="F13" s="19"/>
      <c r="G13" s="17"/>
      <c r="H13" s="17"/>
      <c r="I13" s="17"/>
      <c r="J13" s="17"/>
      <c r="K13" s="20"/>
      <c r="L13" s="20"/>
      <c r="M13" s="20"/>
      <c r="N13" s="20"/>
      <c r="O13" s="39">
        <f t="shared" si="0"/>
        <v>0</v>
      </c>
      <c r="P13" s="39">
        <f t="shared" si="1"/>
        <v>0</v>
      </c>
      <c r="Q13" s="21"/>
    </row>
    <row r="14" spans="1:17" s="9" customFormat="1" ht="15.75" customHeight="1">
      <c r="A14" s="17">
        <v>8</v>
      </c>
      <c r="B14" s="17"/>
      <c r="C14" s="100"/>
      <c r="D14" s="100"/>
      <c r="E14" s="18"/>
      <c r="F14" s="19"/>
      <c r="G14" s="17"/>
      <c r="H14" s="17"/>
      <c r="I14" s="17"/>
      <c r="J14" s="17"/>
      <c r="K14" s="20"/>
      <c r="L14" s="20"/>
      <c r="M14" s="20"/>
      <c r="N14" s="20"/>
      <c r="O14" s="39">
        <f t="shared" si="0"/>
        <v>0</v>
      </c>
      <c r="P14" s="39">
        <f t="shared" si="1"/>
        <v>0</v>
      </c>
      <c r="Q14" s="21"/>
    </row>
    <row r="15" spans="1:17" s="9" customFormat="1" ht="15.75" customHeight="1">
      <c r="A15" s="17">
        <v>9</v>
      </c>
      <c r="B15" s="17"/>
      <c r="C15" s="100"/>
      <c r="D15" s="100"/>
      <c r="E15" s="18"/>
      <c r="F15" s="19"/>
      <c r="G15" s="17"/>
      <c r="H15" s="17"/>
      <c r="I15" s="17"/>
      <c r="J15" s="17"/>
      <c r="K15" s="20"/>
      <c r="L15" s="20"/>
      <c r="M15" s="20"/>
      <c r="N15" s="20"/>
      <c r="O15" s="39">
        <f t="shared" si="0"/>
        <v>0</v>
      </c>
      <c r="P15" s="39">
        <f t="shared" si="1"/>
        <v>0</v>
      </c>
      <c r="Q15" s="21"/>
    </row>
    <row r="16" spans="1:17" s="9" customFormat="1" ht="15.75" customHeight="1">
      <c r="A16" s="17">
        <v>10</v>
      </c>
      <c r="B16" s="17"/>
      <c r="C16" s="100"/>
      <c r="D16" s="100"/>
      <c r="E16" s="18"/>
      <c r="F16" s="19"/>
      <c r="G16" s="17"/>
      <c r="H16" s="17"/>
      <c r="I16" s="17"/>
      <c r="J16" s="17"/>
      <c r="K16" s="20"/>
      <c r="L16" s="20"/>
      <c r="M16" s="20"/>
      <c r="N16" s="20"/>
      <c r="O16" s="39">
        <f t="shared" si="0"/>
        <v>0</v>
      </c>
      <c r="P16" s="39">
        <f t="shared" si="1"/>
        <v>0</v>
      </c>
      <c r="Q16" s="21"/>
    </row>
    <row r="17" spans="1:17" s="9" customFormat="1" ht="15.75" customHeight="1">
      <c r="A17" s="17">
        <v>11</v>
      </c>
      <c r="B17" s="17"/>
      <c r="C17" s="100"/>
      <c r="D17" s="100"/>
      <c r="E17" s="18"/>
      <c r="F17" s="19"/>
      <c r="G17" s="17"/>
      <c r="H17" s="17"/>
      <c r="I17" s="17"/>
      <c r="J17" s="17"/>
      <c r="K17" s="20"/>
      <c r="L17" s="20"/>
      <c r="M17" s="20"/>
      <c r="N17" s="20"/>
      <c r="O17" s="39">
        <f t="shared" si="0"/>
        <v>0</v>
      </c>
      <c r="P17" s="39">
        <f t="shared" si="1"/>
        <v>0</v>
      </c>
      <c r="Q17" s="21"/>
    </row>
    <row r="18" spans="1:17" s="9" customFormat="1" ht="15.75" customHeight="1">
      <c r="A18" s="17">
        <v>12</v>
      </c>
      <c r="B18" s="17"/>
      <c r="C18" s="100"/>
      <c r="D18" s="100"/>
      <c r="E18" s="18"/>
      <c r="F18" s="19"/>
      <c r="G18" s="17"/>
      <c r="H18" s="17"/>
      <c r="I18" s="17"/>
      <c r="J18" s="17"/>
      <c r="K18" s="20"/>
      <c r="L18" s="20"/>
      <c r="M18" s="20"/>
      <c r="N18" s="20"/>
      <c r="O18" s="39">
        <f t="shared" si="0"/>
        <v>0</v>
      </c>
      <c r="P18" s="39">
        <f t="shared" si="1"/>
        <v>0</v>
      </c>
      <c r="Q18" s="21"/>
    </row>
    <row r="19" spans="1:17" s="9" customFormat="1" ht="15.75" customHeight="1">
      <c r="A19" s="17">
        <v>13</v>
      </c>
      <c r="B19" s="17"/>
      <c r="C19" s="100"/>
      <c r="D19" s="100"/>
      <c r="E19" s="18"/>
      <c r="F19" s="19"/>
      <c r="G19" s="17"/>
      <c r="H19" s="17"/>
      <c r="I19" s="17"/>
      <c r="J19" s="17"/>
      <c r="K19" s="20"/>
      <c r="L19" s="20"/>
      <c r="M19" s="20"/>
      <c r="N19" s="20"/>
      <c r="O19" s="39">
        <f t="shared" si="0"/>
        <v>0</v>
      </c>
      <c r="P19" s="39">
        <f t="shared" si="1"/>
        <v>0</v>
      </c>
      <c r="Q19" s="21"/>
    </row>
    <row r="20" spans="1:17" s="9" customFormat="1" ht="15.75" customHeight="1">
      <c r="A20" s="17">
        <v>14</v>
      </c>
      <c r="B20" s="17"/>
      <c r="C20" s="100"/>
      <c r="D20" s="100"/>
      <c r="E20" s="18"/>
      <c r="F20" s="19"/>
      <c r="G20" s="17"/>
      <c r="H20" s="17"/>
      <c r="I20" s="17"/>
      <c r="J20" s="17"/>
      <c r="K20" s="20"/>
      <c r="L20" s="20"/>
      <c r="M20" s="20"/>
      <c r="N20" s="20"/>
      <c r="O20" s="39">
        <f t="shared" si="0"/>
        <v>0</v>
      </c>
      <c r="P20" s="39">
        <f t="shared" si="1"/>
        <v>0</v>
      </c>
      <c r="Q20" s="21"/>
    </row>
    <row r="21" spans="1:17" s="9" customFormat="1" ht="15.75" customHeight="1">
      <c r="A21" s="17">
        <v>15</v>
      </c>
      <c r="B21" s="17"/>
      <c r="C21" s="100"/>
      <c r="D21" s="100"/>
      <c r="E21" s="18"/>
      <c r="F21" s="19"/>
      <c r="G21" s="17"/>
      <c r="H21" s="17"/>
      <c r="I21" s="17"/>
      <c r="J21" s="17"/>
      <c r="K21" s="20"/>
      <c r="L21" s="20"/>
      <c r="M21" s="20"/>
      <c r="N21" s="20"/>
      <c r="O21" s="39">
        <f t="shared" si="0"/>
        <v>0</v>
      </c>
      <c r="P21" s="39">
        <f t="shared" si="1"/>
        <v>0</v>
      </c>
      <c r="Q21" s="21"/>
    </row>
    <row r="22" spans="1:17" s="9" customFormat="1" ht="15.75" customHeight="1">
      <c r="A22" s="17">
        <v>16</v>
      </c>
      <c r="B22" s="17"/>
      <c r="C22" s="100"/>
      <c r="D22" s="100"/>
      <c r="E22" s="18"/>
      <c r="F22" s="19"/>
      <c r="G22" s="17"/>
      <c r="H22" s="17"/>
      <c r="I22" s="17"/>
      <c r="J22" s="17"/>
      <c r="K22" s="20"/>
      <c r="L22" s="20"/>
      <c r="M22" s="20"/>
      <c r="N22" s="20"/>
      <c r="O22" s="39">
        <f t="shared" si="0"/>
        <v>0</v>
      </c>
      <c r="P22" s="39">
        <f t="shared" si="1"/>
        <v>0</v>
      </c>
      <c r="Q22" s="21"/>
    </row>
    <row r="23" spans="1:17" s="9" customFormat="1" ht="15.75" customHeight="1">
      <c r="A23" s="17">
        <v>17</v>
      </c>
      <c r="B23" s="17"/>
      <c r="C23" s="100"/>
      <c r="D23" s="100"/>
      <c r="E23" s="18"/>
      <c r="F23" s="19"/>
      <c r="G23" s="17"/>
      <c r="H23" s="17"/>
      <c r="I23" s="17"/>
      <c r="J23" s="17"/>
      <c r="K23" s="20"/>
      <c r="L23" s="20"/>
      <c r="M23" s="20"/>
      <c r="N23" s="20"/>
      <c r="O23" s="39">
        <f t="shared" si="0"/>
        <v>0</v>
      </c>
      <c r="P23" s="39">
        <f t="shared" si="1"/>
        <v>0</v>
      </c>
      <c r="Q23" s="21"/>
    </row>
    <row r="24" spans="1:17" s="9" customFormat="1" ht="15.75" customHeight="1">
      <c r="A24" s="17">
        <v>18</v>
      </c>
      <c r="B24" s="17"/>
      <c r="C24" s="100"/>
      <c r="D24" s="100"/>
      <c r="E24" s="18"/>
      <c r="F24" s="19"/>
      <c r="G24" s="17"/>
      <c r="H24" s="17"/>
      <c r="I24" s="17"/>
      <c r="J24" s="17"/>
      <c r="K24" s="20"/>
      <c r="L24" s="20"/>
      <c r="M24" s="20"/>
      <c r="N24" s="20"/>
      <c r="O24" s="39">
        <f t="shared" si="0"/>
        <v>0</v>
      </c>
      <c r="P24" s="39">
        <f t="shared" si="1"/>
        <v>0</v>
      </c>
      <c r="Q24" s="21"/>
    </row>
    <row r="25" spans="1:17" s="9" customFormat="1" ht="15.75" customHeight="1">
      <c r="A25" s="433" t="s">
        <v>384</v>
      </c>
      <c r="B25" s="452"/>
      <c r="C25" s="452"/>
      <c r="D25" s="452"/>
      <c r="E25" s="452"/>
      <c r="F25" s="452"/>
      <c r="G25" s="452"/>
      <c r="H25" s="452"/>
      <c r="I25" s="452"/>
      <c r="J25" s="434"/>
      <c r="K25" s="39">
        <f>SUM(K7:K24)</f>
        <v>0</v>
      </c>
      <c r="L25" s="39">
        <f>SUM(L7:L24)</f>
        <v>0</v>
      </c>
      <c r="M25" s="39">
        <f>SUM(M7:M24)</f>
        <v>0</v>
      </c>
      <c r="N25" s="39">
        <f>SUM(N7:N24)</f>
        <v>0</v>
      </c>
      <c r="O25" s="39">
        <f>IF(SUM(O7:O24)-(N25-M25)&lt;0.001,SUM(O7:O24),"false")</f>
        <v>0</v>
      </c>
      <c r="P25" s="39">
        <f t="shared" si="1"/>
        <v>0</v>
      </c>
      <c r="Q25" s="48" t="s">
        <v>314</v>
      </c>
    </row>
    <row r="26" spans="1:17" s="9" customFormat="1" ht="15.75" customHeight="1">
      <c r="A26" s="433" t="s">
        <v>649</v>
      </c>
      <c r="B26" s="452"/>
      <c r="C26" s="452"/>
      <c r="D26" s="452"/>
      <c r="E26" s="452"/>
      <c r="F26" s="452"/>
      <c r="G26" s="452"/>
      <c r="H26" s="452"/>
      <c r="I26" s="452"/>
      <c r="J26" s="434"/>
      <c r="K26" s="77"/>
      <c r="L26" s="94"/>
      <c r="M26" s="94"/>
      <c r="N26" s="94"/>
      <c r="O26" s="39">
        <f>N26-M26</f>
        <v>0</v>
      </c>
      <c r="P26" s="39">
        <f t="shared" si="1"/>
        <v>0</v>
      </c>
      <c r="Q26" s="48" t="s">
        <v>314</v>
      </c>
    </row>
    <row r="27" spans="1:17" s="9" customFormat="1" ht="15.75" customHeight="1">
      <c r="A27" s="433" t="s">
        <v>384</v>
      </c>
      <c r="B27" s="452"/>
      <c r="C27" s="452"/>
      <c r="D27" s="452"/>
      <c r="E27" s="452"/>
      <c r="F27" s="452"/>
      <c r="G27" s="452"/>
      <c r="H27" s="452"/>
      <c r="I27" s="452"/>
      <c r="J27" s="434"/>
      <c r="K27" s="39">
        <f>K25-K26</f>
        <v>0</v>
      </c>
      <c r="L27" s="39">
        <f>L25-L26</f>
        <v>0</v>
      </c>
      <c r="M27" s="65">
        <f>M25-M26</f>
        <v>0</v>
      </c>
      <c r="N27" s="65">
        <f>N25-N26</f>
        <v>0</v>
      </c>
      <c r="O27" s="65">
        <f>O25-O26</f>
        <v>0</v>
      </c>
      <c r="P27" s="39">
        <f t="shared" si="1"/>
        <v>0</v>
      </c>
      <c r="Q27" s="48" t="s">
        <v>314</v>
      </c>
    </row>
    <row r="28" spans="1:17" s="10" customFormat="1" ht="15.75" customHeight="1">
      <c r="A28" s="25"/>
      <c r="D28" s="418"/>
      <c r="E28" s="418"/>
      <c r="F28" s="418"/>
      <c r="G28" s="26"/>
      <c r="H28" s="26"/>
      <c r="I28" s="26"/>
      <c r="J28" s="26"/>
      <c r="K28" s="26"/>
    </row>
    <row r="29" spans="1:17" s="10" customFormat="1" ht="15.75" customHeight="1">
      <c r="A29" s="425" t="str">
        <f>表头信息!D8&amp;表头信息!E8</f>
        <v>产权持有单位填表人：谭勃</v>
      </c>
      <c r="B29" s="425"/>
      <c r="C29" s="425"/>
      <c r="D29" s="425"/>
      <c r="E29" s="425"/>
      <c r="F29" s="425"/>
      <c r="I29" s="31"/>
      <c r="J29" s="31"/>
      <c r="M29" s="426" t="str">
        <f>表头信息!D20&amp;表头信息!H23</f>
        <v>评估人员：</v>
      </c>
      <c r="N29" s="426"/>
      <c r="O29" s="426"/>
      <c r="P29" s="426"/>
      <c r="Q29" s="426"/>
    </row>
    <row r="30" spans="1:17" s="10" customFormat="1" ht="15.75" customHeight="1">
      <c r="A30" s="30" t="str">
        <f>表头信息!D11&amp;表头信息!E11</f>
        <v>填表日期：2022年11月2日</v>
      </c>
      <c r="B30" s="28"/>
      <c r="C30" s="28"/>
      <c r="D30" s="28"/>
      <c r="E30" s="31"/>
      <c r="F30" s="31"/>
      <c r="H30" s="31"/>
      <c r="I30" s="31"/>
      <c r="J30" s="31"/>
    </row>
    <row r="33" spans="4:6" ht="15.75" customHeight="1">
      <c r="D33" s="56"/>
      <c r="E33" s="56"/>
      <c r="F33" s="56"/>
    </row>
  </sheetData>
  <protectedRanges>
    <protectedRange sqref="A7:N24 L26:N26 Q7:Q24" name="区域1"/>
  </protectedRanges>
  <mergeCells count="27">
    <mergeCell ref="Q5:Q6"/>
    <mergeCell ref="L5:L6"/>
    <mergeCell ref="M5:M6"/>
    <mergeCell ref="N5:N6"/>
    <mergeCell ref="O5:O6"/>
    <mergeCell ref="P5:P6"/>
    <mergeCell ref="A26:J26"/>
    <mergeCell ref="A27:J27"/>
    <mergeCell ref="D28:F28"/>
    <mergeCell ref="A29:F29"/>
    <mergeCell ref="M29:Q29"/>
    <mergeCell ref="A1:Q1"/>
    <mergeCell ref="A2:Q2"/>
    <mergeCell ref="P3:Q3"/>
    <mergeCell ref="A4:E4"/>
    <mergeCell ref="A25:J25"/>
    <mergeCell ref="A5:A6"/>
    <mergeCell ref="B5:B6"/>
    <mergeCell ref="C5:C6"/>
    <mergeCell ref="D5:D6"/>
    <mergeCell ref="E5:E6"/>
    <mergeCell ref="F5:F6"/>
    <mergeCell ref="G5:G6"/>
    <mergeCell ref="H5:H6"/>
    <mergeCell ref="I5:I6"/>
    <mergeCell ref="J5:J6"/>
    <mergeCell ref="K5:K6"/>
  </mergeCells>
  <phoneticPr fontId="67" type="noConversion"/>
  <hyperlinks>
    <hyperlink ref="A1:Q1" location="'4-7投资性房地产汇总'!B9" display="=&quot;投资性房地产—土地使用权评估&quot;&amp;表头信息!E35&amp;&quot;（采用成本模式计量）&quot;" xr:uid="{00000000-0004-0000-31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2088" r:id="rId4" name="Check Box 72">
              <controlPr defaultSize="0" autoPict="0" macro="[0]!投资性房地产土地_复选框72_Click">
                <anchor moveWithCells="1">
                  <from>
                    <xdr:col>17</xdr:col>
                    <xdr:colOff>76200</xdr:colOff>
                    <xdr:row>0</xdr:row>
                    <xdr:rowOff>66675</xdr:rowOff>
                  </from>
                  <to>
                    <xdr:col>19</xdr:col>
                    <xdr:colOff>390525</xdr:colOff>
                    <xdr:row>1</xdr:row>
                    <xdr:rowOff>66675</xdr:rowOff>
                  </to>
                </anchor>
              </controlPr>
            </control>
          </mc:Choice>
        </mc:AlternateContent>
      </controls>
    </mc:Choice>
  </mc:AlternateContent>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R32"/>
  <sheetViews>
    <sheetView view="pageBreakPreview" zoomScale="85" zoomScaleNormal="100" workbookViewId="0">
      <pane xSplit="1" ySplit="6" topLeftCell="B7" activePane="bottomRight" state="frozen"/>
      <selection pane="topRight"/>
      <selection pane="bottomLeft"/>
      <selection pane="bottomRight" sqref="A1:Q1"/>
    </sheetView>
  </sheetViews>
  <sheetFormatPr defaultColWidth="8.625" defaultRowHeight="15.75" customHeight="1"/>
  <cols>
    <col min="1" max="1" width="6.375" style="11" customWidth="1"/>
    <col min="2" max="2" width="6.875" style="11" customWidth="1"/>
    <col min="3" max="3" width="9.125" style="11" customWidth="1"/>
    <col min="4" max="4" width="17.25" style="11" customWidth="1"/>
    <col min="5" max="5" width="8" style="11"/>
    <col min="6" max="11" width="4.875" style="11" customWidth="1"/>
    <col min="12" max="12" width="13.625" style="11" customWidth="1"/>
    <col min="13" max="16" width="8.375" style="11" customWidth="1"/>
    <col min="17" max="17" width="7.125" style="11" customWidth="1"/>
    <col min="18" max="32" width="9" style="11"/>
    <col min="33" max="16384" width="8.625" style="11"/>
  </cols>
  <sheetData>
    <row r="1" spans="1:18" s="7" customFormat="1" ht="30" customHeight="1">
      <c r="A1" s="415" t="str">
        <f>"投资性房地产—土地使用权评估"&amp;表头信息!E35&amp;"（采用公允价值模式计量）"</f>
        <v>投资性房地产—土地使用权评估明细表（采用公允价值模式计量）</v>
      </c>
      <c r="B1" s="415"/>
      <c r="C1" s="415"/>
      <c r="D1" s="415"/>
      <c r="E1" s="415"/>
      <c r="F1" s="415"/>
      <c r="G1" s="415"/>
      <c r="H1" s="437"/>
      <c r="I1" s="437"/>
      <c r="J1" s="437"/>
      <c r="K1" s="437"/>
      <c r="L1" s="437"/>
      <c r="M1" s="437"/>
      <c r="N1" s="437"/>
      <c r="O1" s="437"/>
      <c r="P1" s="437"/>
      <c r="Q1" s="437"/>
      <c r="R1" s="124"/>
    </row>
    <row r="2" spans="1:18" ht="15.75" customHeight="1">
      <c r="A2" s="417" t="str">
        <f>表头信息!D5&amp;表头信息!E5</f>
        <v>评估基准日：2022年10月31日</v>
      </c>
      <c r="B2" s="417"/>
      <c r="C2" s="417"/>
      <c r="D2" s="417"/>
      <c r="E2" s="417"/>
      <c r="F2" s="417"/>
      <c r="G2" s="417"/>
      <c r="H2" s="417"/>
      <c r="I2" s="417"/>
      <c r="J2" s="417"/>
      <c r="K2" s="457"/>
      <c r="L2" s="457"/>
      <c r="M2" s="457"/>
      <c r="N2" s="457"/>
      <c r="O2" s="457"/>
      <c r="P2" s="457"/>
      <c r="Q2" s="457"/>
    </row>
    <row r="3" spans="1:18" ht="15.75" customHeight="1">
      <c r="A3" s="15"/>
      <c r="B3" s="12"/>
      <c r="C3" s="12"/>
      <c r="D3" s="12"/>
      <c r="E3" s="12"/>
      <c r="F3" s="12"/>
      <c r="G3" s="12"/>
      <c r="H3" s="12"/>
      <c r="I3" s="12"/>
      <c r="J3" s="12"/>
      <c r="K3" s="13"/>
      <c r="L3" s="13"/>
      <c r="M3" s="13"/>
      <c r="N3" s="13"/>
      <c r="O3" s="13"/>
      <c r="P3" s="13"/>
      <c r="Q3" s="14" t="s">
        <v>663</v>
      </c>
    </row>
    <row r="4" spans="1:18" ht="15.75" customHeight="1">
      <c r="A4" s="458" t="str">
        <f>表头信息!D2&amp;表头信息!E2</f>
        <v>产权持有单位：西安曲江楼观旅游农业开发有限公司</v>
      </c>
      <c r="B4" s="458"/>
      <c r="C4" s="458"/>
      <c r="D4" s="458"/>
      <c r="E4" s="458"/>
      <c r="F4" s="15"/>
      <c r="G4" s="15"/>
      <c r="H4" s="15"/>
      <c r="I4" s="15"/>
      <c r="J4" s="15"/>
      <c r="K4" s="15"/>
      <c r="L4" s="15"/>
      <c r="M4" s="15"/>
      <c r="N4" s="15"/>
      <c r="O4" s="15"/>
      <c r="P4" s="15"/>
      <c r="Q4" s="16" t="s">
        <v>3</v>
      </c>
    </row>
    <row r="5" spans="1:18" s="8" customFormat="1" ht="15.75" customHeight="1">
      <c r="A5" s="455" t="s">
        <v>5</v>
      </c>
      <c r="B5" s="455" t="s">
        <v>654</v>
      </c>
      <c r="C5" s="455" t="s">
        <v>655</v>
      </c>
      <c r="D5" s="455" t="s">
        <v>641</v>
      </c>
      <c r="E5" s="455" t="s">
        <v>656</v>
      </c>
      <c r="F5" s="455" t="s">
        <v>657</v>
      </c>
      <c r="G5" s="455" t="s">
        <v>658</v>
      </c>
      <c r="H5" s="455" t="s">
        <v>659</v>
      </c>
      <c r="I5" s="455" t="s">
        <v>660</v>
      </c>
      <c r="J5" s="455" t="s">
        <v>661</v>
      </c>
      <c r="K5" s="455" t="s">
        <v>664</v>
      </c>
      <c r="L5" s="455" t="s">
        <v>665</v>
      </c>
      <c r="M5" s="455" t="s">
        <v>238</v>
      </c>
      <c r="N5" s="455" t="s">
        <v>239</v>
      </c>
      <c r="O5" s="455" t="s">
        <v>240</v>
      </c>
      <c r="P5" s="455" t="s">
        <v>241</v>
      </c>
      <c r="Q5" s="455" t="s">
        <v>8</v>
      </c>
    </row>
    <row r="6" spans="1:18" s="8" customFormat="1" ht="15.75" customHeight="1">
      <c r="A6" s="456"/>
      <c r="B6" s="456"/>
      <c r="C6" s="456"/>
      <c r="D6" s="456"/>
      <c r="E6" s="456"/>
      <c r="F6" s="456"/>
      <c r="G6" s="456"/>
      <c r="H6" s="456"/>
      <c r="I6" s="456"/>
      <c r="J6" s="456"/>
      <c r="K6" s="456"/>
      <c r="L6" s="456"/>
      <c r="M6" s="456"/>
      <c r="N6" s="456"/>
      <c r="O6" s="456"/>
      <c r="P6" s="456" t="s">
        <v>314</v>
      </c>
      <c r="Q6" s="456"/>
    </row>
    <row r="7" spans="1:18" s="9" customFormat="1" ht="15.75" customHeight="1">
      <c r="A7" s="17">
        <v>1</v>
      </c>
      <c r="B7" s="17"/>
      <c r="C7" s="100"/>
      <c r="D7" s="100"/>
      <c r="E7" s="18"/>
      <c r="F7" s="19"/>
      <c r="G7" s="17"/>
      <c r="H7" s="17"/>
      <c r="I7" s="17"/>
      <c r="J7" s="17"/>
      <c r="K7" s="20"/>
      <c r="L7" s="20"/>
      <c r="M7" s="131"/>
      <c r="N7" s="131"/>
      <c r="O7" s="39">
        <f>N7-M7</f>
        <v>0</v>
      </c>
      <c r="P7" s="39">
        <f>IF(M7=0,0,O7/ABS(M7))*100</f>
        <v>0</v>
      </c>
      <c r="Q7" s="21"/>
    </row>
    <row r="8" spans="1:18" s="9" customFormat="1" ht="15.75" customHeight="1">
      <c r="A8" s="17">
        <v>2</v>
      </c>
      <c r="B8" s="17"/>
      <c r="C8" s="100"/>
      <c r="D8" s="100"/>
      <c r="E8" s="18"/>
      <c r="F8" s="19"/>
      <c r="G8" s="17"/>
      <c r="H8" s="17"/>
      <c r="I8" s="17"/>
      <c r="J8" s="17"/>
      <c r="K8" s="20"/>
      <c r="L8" s="20"/>
      <c r="M8" s="131"/>
      <c r="N8" s="131"/>
      <c r="O8" s="39">
        <f t="shared" ref="O8:O26" si="0">N8-M8</f>
        <v>0</v>
      </c>
      <c r="P8" s="39">
        <f t="shared" ref="P8:P27" si="1">IF(M8=0,0,O8/ABS(M8))*100</f>
        <v>0</v>
      </c>
      <c r="Q8" s="21"/>
    </row>
    <row r="9" spans="1:18" s="9" customFormat="1" ht="15.75" customHeight="1">
      <c r="A9" s="17">
        <v>3</v>
      </c>
      <c r="B9" s="17"/>
      <c r="C9" s="100"/>
      <c r="D9" s="100"/>
      <c r="E9" s="18"/>
      <c r="F9" s="19"/>
      <c r="G9" s="17"/>
      <c r="H9" s="17"/>
      <c r="I9" s="17"/>
      <c r="J9" s="17"/>
      <c r="K9" s="20"/>
      <c r="L9" s="20"/>
      <c r="M9" s="131"/>
      <c r="N9" s="131"/>
      <c r="O9" s="39">
        <f t="shared" si="0"/>
        <v>0</v>
      </c>
      <c r="P9" s="39">
        <f t="shared" si="1"/>
        <v>0</v>
      </c>
      <c r="Q9" s="21"/>
    </row>
    <row r="10" spans="1:18" s="9" customFormat="1" ht="15.75" customHeight="1">
      <c r="A10" s="17">
        <v>4</v>
      </c>
      <c r="B10" s="17"/>
      <c r="C10" s="100"/>
      <c r="D10" s="100"/>
      <c r="E10" s="18"/>
      <c r="F10" s="19"/>
      <c r="G10" s="17"/>
      <c r="H10" s="17"/>
      <c r="I10" s="17"/>
      <c r="J10" s="17"/>
      <c r="K10" s="20"/>
      <c r="L10" s="20"/>
      <c r="M10" s="131"/>
      <c r="N10" s="131"/>
      <c r="O10" s="39">
        <f t="shared" si="0"/>
        <v>0</v>
      </c>
      <c r="P10" s="39">
        <f t="shared" si="1"/>
        <v>0</v>
      </c>
      <c r="Q10" s="21"/>
    </row>
    <row r="11" spans="1:18" s="9" customFormat="1" ht="15.75" customHeight="1">
      <c r="A11" s="17">
        <v>5</v>
      </c>
      <c r="B11" s="17"/>
      <c r="C11" s="100"/>
      <c r="D11" s="100"/>
      <c r="E11" s="18"/>
      <c r="F11" s="19"/>
      <c r="G11" s="17"/>
      <c r="H11" s="17"/>
      <c r="I11" s="17"/>
      <c r="J11" s="17"/>
      <c r="K11" s="20"/>
      <c r="L11" s="20"/>
      <c r="M11" s="132"/>
      <c r="N11" s="132"/>
      <c r="O11" s="39">
        <f t="shared" si="0"/>
        <v>0</v>
      </c>
      <c r="P11" s="39">
        <f t="shared" si="1"/>
        <v>0</v>
      </c>
      <c r="Q11" s="21"/>
    </row>
    <row r="12" spans="1:18" s="9" customFormat="1" ht="15.75" customHeight="1">
      <c r="A12" s="17">
        <v>6</v>
      </c>
      <c r="B12" s="17"/>
      <c r="C12" s="100"/>
      <c r="D12" s="100"/>
      <c r="E12" s="18"/>
      <c r="F12" s="19"/>
      <c r="G12" s="17"/>
      <c r="H12" s="17"/>
      <c r="I12" s="17"/>
      <c r="J12" s="17"/>
      <c r="K12" s="20"/>
      <c r="L12" s="20"/>
      <c r="M12" s="131"/>
      <c r="N12" s="131"/>
      <c r="O12" s="39">
        <f t="shared" si="0"/>
        <v>0</v>
      </c>
      <c r="P12" s="39">
        <f t="shared" si="1"/>
        <v>0</v>
      </c>
      <c r="Q12" s="21"/>
    </row>
    <row r="13" spans="1:18" s="9" customFormat="1" ht="15.75" customHeight="1">
      <c r="A13" s="17">
        <v>7</v>
      </c>
      <c r="B13" s="17"/>
      <c r="C13" s="100"/>
      <c r="D13" s="100"/>
      <c r="E13" s="18"/>
      <c r="F13" s="19"/>
      <c r="G13" s="17"/>
      <c r="H13" s="17"/>
      <c r="I13" s="17"/>
      <c r="J13" s="17"/>
      <c r="K13" s="20"/>
      <c r="L13" s="20"/>
      <c r="M13" s="131"/>
      <c r="N13" s="131"/>
      <c r="O13" s="39">
        <f t="shared" si="0"/>
        <v>0</v>
      </c>
      <c r="P13" s="39">
        <f t="shared" si="1"/>
        <v>0</v>
      </c>
      <c r="Q13" s="21"/>
    </row>
    <row r="14" spans="1:18" s="9" customFormat="1" ht="15.75" customHeight="1">
      <c r="A14" s="17">
        <v>8</v>
      </c>
      <c r="B14" s="17"/>
      <c r="C14" s="100"/>
      <c r="D14" s="100"/>
      <c r="E14" s="18"/>
      <c r="F14" s="19"/>
      <c r="G14" s="17"/>
      <c r="H14" s="17"/>
      <c r="I14" s="17"/>
      <c r="J14" s="17"/>
      <c r="K14" s="20"/>
      <c r="L14" s="20"/>
      <c r="M14" s="131"/>
      <c r="N14" s="131"/>
      <c r="O14" s="39">
        <f t="shared" si="0"/>
        <v>0</v>
      </c>
      <c r="P14" s="39">
        <f t="shared" si="1"/>
        <v>0</v>
      </c>
      <c r="Q14" s="21"/>
    </row>
    <row r="15" spans="1:18" s="9" customFormat="1" ht="15.75" customHeight="1">
      <c r="A15" s="17">
        <v>9</v>
      </c>
      <c r="B15" s="17"/>
      <c r="C15" s="100"/>
      <c r="D15" s="100"/>
      <c r="E15" s="18"/>
      <c r="F15" s="19"/>
      <c r="G15" s="17"/>
      <c r="H15" s="17"/>
      <c r="I15" s="17"/>
      <c r="J15" s="17"/>
      <c r="K15" s="20"/>
      <c r="L15" s="20"/>
      <c r="M15" s="131"/>
      <c r="N15" s="131"/>
      <c r="O15" s="39">
        <f t="shared" si="0"/>
        <v>0</v>
      </c>
      <c r="P15" s="39">
        <f t="shared" si="1"/>
        <v>0</v>
      </c>
      <c r="Q15" s="21"/>
    </row>
    <row r="16" spans="1:18" s="9" customFormat="1" ht="15.75" customHeight="1">
      <c r="A16" s="17">
        <v>10</v>
      </c>
      <c r="B16" s="17"/>
      <c r="C16" s="100"/>
      <c r="D16" s="100"/>
      <c r="E16" s="18"/>
      <c r="F16" s="19"/>
      <c r="G16" s="17"/>
      <c r="H16" s="17"/>
      <c r="I16" s="17"/>
      <c r="J16" s="17"/>
      <c r="K16" s="20"/>
      <c r="L16" s="20"/>
      <c r="M16" s="131"/>
      <c r="N16" s="131"/>
      <c r="O16" s="39">
        <f t="shared" si="0"/>
        <v>0</v>
      </c>
      <c r="P16" s="39">
        <f t="shared" si="1"/>
        <v>0</v>
      </c>
      <c r="Q16" s="21"/>
    </row>
    <row r="17" spans="1:17" s="9" customFormat="1" ht="15.75" customHeight="1">
      <c r="A17" s="17">
        <v>11</v>
      </c>
      <c r="B17" s="17"/>
      <c r="C17" s="100"/>
      <c r="D17" s="100"/>
      <c r="E17" s="18"/>
      <c r="F17" s="19"/>
      <c r="G17" s="17"/>
      <c r="H17" s="17"/>
      <c r="I17" s="17"/>
      <c r="J17" s="17"/>
      <c r="K17" s="20"/>
      <c r="L17" s="20"/>
      <c r="M17" s="131"/>
      <c r="N17" s="131"/>
      <c r="O17" s="39">
        <f t="shared" si="0"/>
        <v>0</v>
      </c>
      <c r="P17" s="39">
        <f t="shared" si="1"/>
        <v>0</v>
      </c>
      <c r="Q17" s="21"/>
    </row>
    <row r="18" spans="1:17" s="9" customFormat="1" ht="15.75" customHeight="1">
      <c r="A18" s="17">
        <v>12</v>
      </c>
      <c r="B18" s="17"/>
      <c r="C18" s="100"/>
      <c r="D18" s="100"/>
      <c r="E18" s="18"/>
      <c r="F18" s="19"/>
      <c r="G18" s="17"/>
      <c r="H18" s="17"/>
      <c r="I18" s="17"/>
      <c r="J18" s="17"/>
      <c r="K18" s="20"/>
      <c r="L18" s="20"/>
      <c r="M18" s="131"/>
      <c r="N18" s="132"/>
      <c r="O18" s="39">
        <f t="shared" si="0"/>
        <v>0</v>
      </c>
      <c r="P18" s="39">
        <f t="shared" si="1"/>
        <v>0</v>
      </c>
      <c r="Q18" s="21"/>
    </row>
    <row r="19" spans="1:17" s="9" customFormat="1" ht="15.75" customHeight="1">
      <c r="A19" s="17">
        <v>13</v>
      </c>
      <c r="B19" s="17"/>
      <c r="C19" s="100"/>
      <c r="D19" s="100"/>
      <c r="E19" s="18"/>
      <c r="F19" s="19"/>
      <c r="G19" s="17"/>
      <c r="H19" s="17"/>
      <c r="I19" s="17"/>
      <c r="J19" s="17"/>
      <c r="K19" s="20"/>
      <c r="L19" s="20"/>
      <c r="M19" s="131"/>
      <c r="N19" s="132"/>
      <c r="O19" s="39">
        <f t="shared" si="0"/>
        <v>0</v>
      </c>
      <c r="P19" s="39">
        <f t="shared" si="1"/>
        <v>0</v>
      </c>
      <c r="Q19" s="21"/>
    </row>
    <row r="20" spans="1:17" s="9" customFormat="1" ht="15.75" customHeight="1">
      <c r="A20" s="17">
        <v>14</v>
      </c>
      <c r="B20" s="17"/>
      <c r="C20" s="100"/>
      <c r="D20" s="100"/>
      <c r="E20" s="18"/>
      <c r="F20" s="19"/>
      <c r="G20" s="17"/>
      <c r="H20" s="17"/>
      <c r="I20" s="17"/>
      <c r="J20" s="17"/>
      <c r="K20" s="20"/>
      <c r="L20" s="20"/>
      <c r="M20" s="131"/>
      <c r="N20" s="132"/>
      <c r="O20" s="39">
        <f t="shared" si="0"/>
        <v>0</v>
      </c>
      <c r="P20" s="39">
        <f t="shared" si="1"/>
        <v>0</v>
      </c>
      <c r="Q20" s="21"/>
    </row>
    <row r="21" spans="1:17" s="9" customFormat="1" ht="15.75" customHeight="1">
      <c r="A21" s="17">
        <v>15</v>
      </c>
      <c r="B21" s="17"/>
      <c r="C21" s="100"/>
      <c r="D21" s="100"/>
      <c r="E21" s="18"/>
      <c r="F21" s="19"/>
      <c r="G21" s="17"/>
      <c r="H21" s="17"/>
      <c r="I21" s="17"/>
      <c r="J21" s="17"/>
      <c r="K21" s="20"/>
      <c r="L21" s="20"/>
      <c r="M21" s="131"/>
      <c r="N21" s="132"/>
      <c r="O21" s="39">
        <f t="shared" si="0"/>
        <v>0</v>
      </c>
      <c r="P21" s="39">
        <f t="shared" si="1"/>
        <v>0</v>
      </c>
      <c r="Q21" s="21"/>
    </row>
    <row r="22" spans="1:17" s="9" customFormat="1" ht="15.75" customHeight="1">
      <c r="A22" s="17">
        <v>16</v>
      </c>
      <c r="B22" s="17"/>
      <c r="C22" s="100"/>
      <c r="D22" s="100"/>
      <c r="E22" s="18"/>
      <c r="F22" s="19"/>
      <c r="G22" s="17"/>
      <c r="H22" s="17"/>
      <c r="I22" s="17"/>
      <c r="J22" s="17"/>
      <c r="K22" s="20"/>
      <c r="L22" s="20"/>
      <c r="M22" s="131"/>
      <c r="N22" s="132"/>
      <c r="O22" s="39">
        <f t="shared" si="0"/>
        <v>0</v>
      </c>
      <c r="P22" s="39">
        <f t="shared" si="1"/>
        <v>0</v>
      </c>
      <c r="Q22" s="21"/>
    </row>
    <row r="23" spans="1:17" s="9" customFormat="1" ht="15.75" customHeight="1">
      <c r="A23" s="17">
        <v>17</v>
      </c>
      <c r="B23" s="17"/>
      <c r="C23" s="100"/>
      <c r="D23" s="100"/>
      <c r="E23" s="18"/>
      <c r="F23" s="19"/>
      <c r="G23" s="17"/>
      <c r="H23" s="17"/>
      <c r="I23" s="17"/>
      <c r="J23" s="17"/>
      <c r="K23" s="20"/>
      <c r="L23" s="20"/>
      <c r="M23" s="131"/>
      <c r="N23" s="132"/>
      <c r="O23" s="39">
        <f t="shared" si="0"/>
        <v>0</v>
      </c>
      <c r="P23" s="39">
        <f t="shared" si="1"/>
        <v>0</v>
      </c>
      <c r="Q23" s="21"/>
    </row>
    <row r="24" spans="1:17" s="9" customFormat="1" ht="15.75" customHeight="1">
      <c r="A24" s="17">
        <v>18</v>
      </c>
      <c r="B24" s="17"/>
      <c r="C24" s="100"/>
      <c r="D24" s="100"/>
      <c r="E24" s="18"/>
      <c r="F24" s="19"/>
      <c r="G24" s="17"/>
      <c r="H24" s="17"/>
      <c r="I24" s="17"/>
      <c r="J24" s="17"/>
      <c r="K24" s="20"/>
      <c r="L24" s="20"/>
      <c r="M24" s="131"/>
      <c r="N24" s="132"/>
      <c r="O24" s="39">
        <f t="shared" si="0"/>
        <v>0</v>
      </c>
      <c r="P24" s="39">
        <f t="shared" si="1"/>
        <v>0</v>
      </c>
      <c r="Q24" s="21"/>
    </row>
    <row r="25" spans="1:17" s="9" customFormat="1" ht="15.75" customHeight="1">
      <c r="A25" s="17">
        <v>19</v>
      </c>
      <c r="B25" s="17"/>
      <c r="C25" s="100"/>
      <c r="D25" s="100"/>
      <c r="E25" s="18"/>
      <c r="F25" s="19"/>
      <c r="G25" s="17"/>
      <c r="H25" s="17"/>
      <c r="I25" s="17"/>
      <c r="J25" s="17"/>
      <c r="K25" s="20"/>
      <c r="L25" s="20"/>
      <c r="M25" s="131"/>
      <c r="N25" s="132"/>
      <c r="O25" s="39">
        <f t="shared" si="0"/>
        <v>0</v>
      </c>
      <c r="P25" s="39">
        <f t="shared" si="1"/>
        <v>0</v>
      </c>
      <c r="Q25" s="21"/>
    </row>
    <row r="26" spans="1:17" s="9" customFormat="1" ht="15.75" customHeight="1">
      <c r="A26" s="17">
        <v>20</v>
      </c>
      <c r="B26" s="17"/>
      <c r="C26" s="100"/>
      <c r="D26" s="100"/>
      <c r="E26" s="18"/>
      <c r="F26" s="19"/>
      <c r="G26" s="17"/>
      <c r="H26" s="17"/>
      <c r="I26" s="17"/>
      <c r="J26" s="17"/>
      <c r="K26" s="20"/>
      <c r="L26" s="20"/>
      <c r="M26" s="131"/>
      <c r="N26" s="132"/>
      <c r="O26" s="39">
        <f t="shared" si="0"/>
        <v>0</v>
      </c>
      <c r="P26" s="39">
        <f t="shared" si="1"/>
        <v>0</v>
      </c>
      <c r="Q26" s="21"/>
    </row>
    <row r="27" spans="1:17" s="9" customFormat="1" ht="15.75" customHeight="1">
      <c r="A27" s="433" t="s">
        <v>307</v>
      </c>
      <c r="B27" s="452"/>
      <c r="C27" s="452"/>
      <c r="D27" s="452"/>
      <c r="E27" s="452"/>
      <c r="F27" s="452"/>
      <c r="G27" s="452"/>
      <c r="H27" s="452"/>
      <c r="I27" s="452"/>
      <c r="J27" s="434"/>
      <c r="K27" s="40">
        <f>SUM(K7:K26)</f>
        <v>0</v>
      </c>
      <c r="L27" s="40">
        <f>SUM(L7:L26)</f>
        <v>0</v>
      </c>
      <c r="M27" s="23">
        <f>SUM(M7:M26)</f>
        <v>0</v>
      </c>
      <c r="N27" s="23">
        <f>SUM(N7:N26)</f>
        <v>0</v>
      </c>
      <c r="O27" s="39">
        <f>IF(SUM(O7:O26)-(N27-M27)&lt;0.001,SUM(O7:O26),"false")</f>
        <v>0</v>
      </c>
      <c r="P27" s="39">
        <f t="shared" si="1"/>
        <v>0</v>
      </c>
      <c r="Q27" s="24"/>
    </row>
    <row r="28" spans="1:17" s="10" customFormat="1" ht="15.75" customHeight="1">
      <c r="A28" s="25"/>
      <c r="D28" s="418"/>
      <c r="E28" s="418"/>
      <c r="F28" s="418"/>
      <c r="G28" s="26"/>
      <c r="H28" s="26"/>
      <c r="I28" s="26"/>
      <c r="J28" s="26"/>
      <c r="K28" s="26"/>
    </row>
    <row r="29" spans="1:17" s="10" customFormat="1" ht="15.75" customHeight="1">
      <c r="A29" s="425" t="str">
        <f>表头信息!D8&amp;表头信息!E8</f>
        <v>产权持有单位填表人：谭勃</v>
      </c>
      <c r="B29" s="425"/>
      <c r="C29" s="425"/>
      <c r="D29" s="425"/>
      <c r="E29" s="425"/>
      <c r="F29" s="425"/>
      <c r="I29" s="31"/>
      <c r="J29" s="31"/>
      <c r="L29" s="426" t="str">
        <f>表头信息!D20&amp;表头信息!H23</f>
        <v>评估人员：</v>
      </c>
      <c r="M29" s="426"/>
      <c r="N29" s="426"/>
      <c r="O29" s="426"/>
      <c r="P29" s="426"/>
      <c r="Q29" s="426"/>
    </row>
    <row r="30" spans="1:17" s="10" customFormat="1" ht="15.75" customHeight="1">
      <c r="A30" s="30" t="str">
        <f>表头信息!D11&amp;表头信息!E11</f>
        <v>填表日期：2022年11月2日</v>
      </c>
      <c r="B30" s="28"/>
      <c r="C30" s="28"/>
      <c r="D30" s="28"/>
      <c r="E30" s="31"/>
      <c r="F30" s="31"/>
      <c r="H30" s="31"/>
      <c r="I30" s="31"/>
      <c r="J30" s="31"/>
    </row>
    <row r="32" spans="1:17" ht="15.75" customHeight="1">
      <c r="D32" s="56"/>
      <c r="E32" s="56"/>
      <c r="F32" s="56"/>
    </row>
  </sheetData>
  <protectedRanges>
    <protectedRange sqref="A7:N26 Q7:Q26" name="区域1"/>
  </protectedRanges>
  <mergeCells count="24">
    <mergeCell ref="A29:F29"/>
    <mergeCell ref="L29:Q29"/>
    <mergeCell ref="A5:A6"/>
    <mergeCell ref="B5:B6"/>
    <mergeCell ref="C5:C6"/>
    <mergeCell ref="D5:D6"/>
    <mergeCell ref="E5:E6"/>
    <mergeCell ref="F5:F6"/>
    <mergeCell ref="G5:G6"/>
    <mergeCell ref="H5:H6"/>
    <mergeCell ref="I5:I6"/>
    <mergeCell ref="J5:J6"/>
    <mergeCell ref="K5:K6"/>
    <mergeCell ref="L5:L6"/>
    <mergeCell ref="M5:M6"/>
    <mergeCell ref="N5:N6"/>
    <mergeCell ref="A1:Q1"/>
    <mergeCell ref="A2:Q2"/>
    <mergeCell ref="A4:E4"/>
    <mergeCell ref="A27:J27"/>
    <mergeCell ref="D28:F28"/>
    <mergeCell ref="O5:O6"/>
    <mergeCell ref="P5:P6"/>
    <mergeCell ref="Q5:Q6"/>
  </mergeCells>
  <phoneticPr fontId="67" type="noConversion"/>
  <hyperlinks>
    <hyperlink ref="A1:Q1" location="'4-7投资性房地产汇总'!B10" display="=&quot;投资性房地产—土地使用权评估&quot;&amp;表头信息!E35&amp;&quot;（采用公允价值模式计量）&quot;" xr:uid="{00000000-0004-0000-32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3112" r:id="rId4" name="Check Box 72">
              <controlPr defaultSize="0" autoPict="0" macro="[0]!投资性房地产土地_复选框72_2_Click">
                <anchor moveWithCells="1">
                  <from>
                    <xdr:col>17</xdr:col>
                    <xdr:colOff>85725</xdr:colOff>
                    <xdr:row>0</xdr:row>
                    <xdr:rowOff>66675</xdr:rowOff>
                  </from>
                  <to>
                    <xdr:col>19</xdr:col>
                    <xdr:colOff>628650</xdr:colOff>
                    <xdr:row>1</xdr:row>
                    <xdr:rowOff>123825</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rgb="FFFF0000"/>
  </sheetPr>
  <dimension ref="A1:J36"/>
  <sheetViews>
    <sheetView workbookViewId="0">
      <pane xSplit="2" ySplit="6" topLeftCell="C19" activePane="bottomRight" state="frozen"/>
      <selection pane="topRight"/>
      <selection pane="bottomLeft"/>
      <selection pane="bottomRight" sqref="A1:J1"/>
    </sheetView>
  </sheetViews>
  <sheetFormatPr defaultColWidth="8.625" defaultRowHeight="15.75" customHeight="1"/>
  <cols>
    <col min="1" max="1" width="9" style="11"/>
    <col min="2" max="2" width="27.375" style="11" customWidth="1"/>
    <col min="3" max="10" width="11.75" style="11" customWidth="1"/>
    <col min="11" max="32" width="9" style="11"/>
    <col min="33" max="16384" width="8.625" style="11"/>
  </cols>
  <sheetData>
    <row r="1" spans="1:10" s="7" customFormat="1" ht="30" customHeight="1">
      <c r="A1" s="415" t="s">
        <v>666</v>
      </c>
      <c r="B1" s="415"/>
      <c r="C1" s="415"/>
      <c r="D1" s="415"/>
      <c r="E1" s="415"/>
      <c r="F1" s="415"/>
      <c r="G1" s="415"/>
      <c r="H1" s="437"/>
      <c r="I1" s="437"/>
      <c r="J1" s="437"/>
    </row>
    <row r="2" spans="1:10" ht="15.75" customHeight="1">
      <c r="A2" s="417" t="str">
        <f>表头信息!D5&amp;表头信息!E5</f>
        <v>评估基准日：2022年10月31日</v>
      </c>
      <c r="B2" s="417"/>
      <c r="C2" s="417"/>
      <c r="D2" s="417"/>
      <c r="E2" s="457"/>
      <c r="F2" s="457"/>
      <c r="G2" s="457"/>
      <c r="H2" s="457"/>
      <c r="I2" s="457"/>
      <c r="J2" s="457"/>
    </row>
    <row r="3" spans="1:10" ht="15.75" customHeight="1">
      <c r="A3" s="12"/>
      <c r="B3" s="12"/>
      <c r="C3" s="12"/>
      <c r="D3" s="12"/>
      <c r="E3" s="13"/>
      <c r="F3" s="13"/>
      <c r="G3" s="13"/>
      <c r="H3" s="448" t="s">
        <v>667</v>
      </c>
      <c r="I3" s="449"/>
      <c r="J3" s="449"/>
    </row>
    <row r="4" spans="1:10" ht="15.75" customHeight="1">
      <c r="A4" s="64" t="str">
        <f>表头信息!D2&amp;表头信息!E2</f>
        <v>产权持有单位：西安曲江楼观旅游农业开发有限公司</v>
      </c>
      <c r="B4" s="15"/>
      <c r="C4" s="15"/>
      <c r="D4" s="15"/>
      <c r="E4" s="15"/>
      <c r="F4" s="15"/>
      <c r="G4" s="461" t="s">
        <v>3</v>
      </c>
      <c r="H4" s="462"/>
      <c r="I4" s="462"/>
      <c r="J4" s="462"/>
    </row>
    <row r="5" spans="1:10" s="8" customFormat="1" ht="15.75" customHeight="1">
      <c r="A5" s="476" t="s">
        <v>267</v>
      </c>
      <c r="B5" s="476" t="s">
        <v>237</v>
      </c>
      <c r="C5" s="494" t="s">
        <v>238</v>
      </c>
      <c r="D5" s="496"/>
      <c r="E5" s="476" t="s">
        <v>239</v>
      </c>
      <c r="F5" s="477"/>
      <c r="G5" s="476" t="s">
        <v>668</v>
      </c>
      <c r="H5" s="477"/>
      <c r="I5" s="476" t="s">
        <v>241</v>
      </c>
      <c r="J5" s="477"/>
    </row>
    <row r="6" spans="1:10" s="8" customFormat="1" ht="15.75" customHeight="1">
      <c r="A6" s="477"/>
      <c r="B6" s="477"/>
      <c r="C6" s="81" t="s">
        <v>647</v>
      </c>
      <c r="D6" s="35" t="s">
        <v>648</v>
      </c>
      <c r="E6" s="35" t="s">
        <v>647</v>
      </c>
      <c r="F6" s="35" t="s">
        <v>648</v>
      </c>
      <c r="G6" s="35" t="s">
        <v>647</v>
      </c>
      <c r="H6" s="35" t="s">
        <v>648</v>
      </c>
      <c r="I6" s="35" t="s">
        <v>647</v>
      </c>
      <c r="J6" s="35" t="s">
        <v>648</v>
      </c>
    </row>
    <row r="7" spans="1:10" s="9" customFormat="1" ht="15.75" customHeight="1">
      <c r="A7" s="45" t="s">
        <v>669</v>
      </c>
      <c r="B7" s="127" t="s">
        <v>670</v>
      </c>
      <c r="C7" s="47">
        <f t="shared" ref="C7:H7" si="0">SUM(C8:C10)</f>
        <v>0</v>
      </c>
      <c r="D7" s="47">
        <f t="shared" si="0"/>
        <v>0</v>
      </c>
      <c r="E7" s="47">
        <f t="shared" si="0"/>
        <v>0</v>
      </c>
      <c r="F7" s="47">
        <f t="shared" si="0"/>
        <v>0</v>
      </c>
      <c r="G7" s="47">
        <f t="shared" si="0"/>
        <v>0</v>
      </c>
      <c r="H7" s="47">
        <f t="shared" si="0"/>
        <v>0</v>
      </c>
      <c r="I7" s="39">
        <f>IF(C7=0,0,G7/ABS(C7))*100</f>
        <v>0</v>
      </c>
      <c r="J7" s="39">
        <f>IF(D7=0,0,H7/ABS(D7))*100</f>
        <v>0</v>
      </c>
    </row>
    <row r="8" spans="1:10" s="9" customFormat="1" ht="15.75" customHeight="1">
      <c r="A8" s="45" t="s">
        <v>671</v>
      </c>
      <c r="B8" s="46" t="s">
        <v>672</v>
      </c>
      <c r="C8" s="47">
        <f>'4-8-1房屋建筑物'!O25</f>
        <v>0</v>
      </c>
      <c r="D8" s="47">
        <f>'4-8-1房屋建筑物'!P25</f>
        <v>0</v>
      </c>
      <c r="E8" s="47">
        <f>'4-8-1房屋建筑物'!Q25</f>
        <v>0</v>
      </c>
      <c r="F8" s="48">
        <f>'4-8-1房屋建筑物'!S25</f>
        <v>0</v>
      </c>
      <c r="G8" s="47">
        <f t="shared" ref="G8:H10" si="1">E8-C8</f>
        <v>0</v>
      </c>
      <c r="H8" s="47">
        <f t="shared" si="1"/>
        <v>0</v>
      </c>
      <c r="I8" s="39">
        <f t="shared" ref="I8:I27" si="2">IF(C8=0,0,G8/ABS(C8))*100</f>
        <v>0</v>
      </c>
      <c r="J8" s="39">
        <f t="shared" ref="J8:J27" si="3">IF(D8=0,0,H8/ABS(D8))*100</f>
        <v>0</v>
      </c>
    </row>
    <row r="9" spans="1:10" s="9" customFormat="1" ht="15.75" customHeight="1">
      <c r="A9" s="45" t="s">
        <v>673</v>
      </c>
      <c r="B9" s="46" t="s">
        <v>674</v>
      </c>
      <c r="C9" s="47">
        <f>'4-8-2构筑物'!I25</f>
        <v>0</v>
      </c>
      <c r="D9" s="47">
        <f>'4-8-2构筑物'!J25</f>
        <v>0</v>
      </c>
      <c r="E9" s="47">
        <f>'4-8-2构筑物'!K25</f>
        <v>0</v>
      </c>
      <c r="F9" s="48">
        <f>'4-8-2构筑物'!M25</f>
        <v>0</v>
      </c>
      <c r="G9" s="47">
        <f t="shared" si="1"/>
        <v>0</v>
      </c>
      <c r="H9" s="47">
        <f t="shared" si="1"/>
        <v>0</v>
      </c>
      <c r="I9" s="39">
        <f t="shared" si="2"/>
        <v>0</v>
      </c>
      <c r="J9" s="39">
        <f t="shared" si="3"/>
        <v>0</v>
      </c>
    </row>
    <row r="10" spans="1:10" s="9" customFormat="1" ht="15.75" customHeight="1">
      <c r="A10" s="45" t="s">
        <v>675</v>
      </c>
      <c r="B10" s="46" t="s">
        <v>676</v>
      </c>
      <c r="C10" s="47">
        <f>'4-8-3管道沟槽'!I25</f>
        <v>0</v>
      </c>
      <c r="D10" s="47">
        <f>'4-8-3管道沟槽'!J25</f>
        <v>0</v>
      </c>
      <c r="E10" s="47">
        <f>'4-8-3管道沟槽'!K25</f>
        <v>0</v>
      </c>
      <c r="F10" s="48">
        <f>'4-8-3管道沟槽'!M25</f>
        <v>0</v>
      </c>
      <c r="G10" s="47">
        <f t="shared" si="1"/>
        <v>0</v>
      </c>
      <c r="H10" s="47">
        <f t="shared" si="1"/>
        <v>0</v>
      </c>
      <c r="I10" s="39">
        <f t="shared" si="2"/>
        <v>0</v>
      </c>
      <c r="J10" s="39">
        <f t="shared" si="3"/>
        <v>0</v>
      </c>
    </row>
    <row r="11" spans="1:10" s="9" customFormat="1" ht="15.75" customHeight="1">
      <c r="A11" s="45"/>
      <c r="B11" s="128"/>
      <c r="C11" s="47"/>
      <c r="D11" s="48"/>
      <c r="E11" s="48"/>
      <c r="F11" s="48"/>
      <c r="G11" s="47"/>
      <c r="H11" s="47"/>
      <c r="I11" s="39"/>
      <c r="J11" s="39"/>
    </row>
    <row r="12" spans="1:10" s="9" customFormat="1" ht="15.75" customHeight="1">
      <c r="A12" s="45"/>
      <c r="B12" s="129"/>
      <c r="C12" s="47"/>
      <c r="D12" s="48"/>
      <c r="E12" s="48"/>
      <c r="F12" s="48"/>
      <c r="G12" s="47"/>
      <c r="H12" s="47"/>
      <c r="I12" s="39"/>
      <c r="J12" s="39"/>
    </row>
    <row r="13" spans="1:10" s="9" customFormat="1" ht="15.75" customHeight="1">
      <c r="A13" s="45" t="s">
        <v>677</v>
      </c>
      <c r="B13" s="127" t="s">
        <v>678</v>
      </c>
      <c r="C13" s="47" t="e">
        <f t="shared" ref="C13:H13" si="4">SUM(C14:C16)</f>
        <v>#REF!</v>
      </c>
      <c r="D13" s="47" t="e">
        <f t="shared" si="4"/>
        <v>#REF!</v>
      </c>
      <c r="E13" s="47" t="e">
        <f t="shared" si="4"/>
        <v>#REF!</v>
      </c>
      <c r="F13" s="47" t="e">
        <f t="shared" si="4"/>
        <v>#REF!</v>
      </c>
      <c r="G13" s="47" t="e">
        <f t="shared" si="4"/>
        <v>#REF!</v>
      </c>
      <c r="H13" s="47" t="e">
        <f t="shared" si="4"/>
        <v>#REF!</v>
      </c>
      <c r="I13" s="39" t="e">
        <f t="shared" si="2"/>
        <v>#REF!</v>
      </c>
      <c r="J13" s="39" t="e">
        <f t="shared" si="3"/>
        <v>#REF!</v>
      </c>
    </row>
    <row r="14" spans="1:10" s="9" customFormat="1" ht="15.75" customHeight="1">
      <c r="A14" s="45" t="s">
        <v>679</v>
      </c>
      <c r="B14" s="46" t="s">
        <v>680</v>
      </c>
      <c r="C14" s="47" t="e">
        <f>#REF!</f>
        <v>#REF!</v>
      </c>
      <c r="D14" s="47" t="e">
        <f>#REF!</f>
        <v>#REF!</v>
      </c>
      <c r="E14" s="47" t="e">
        <f>#REF!</f>
        <v>#REF!</v>
      </c>
      <c r="F14" s="48" t="e">
        <f>#REF!</f>
        <v>#REF!</v>
      </c>
      <c r="G14" s="47" t="e">
        <f t="shared" ref="G14:H16" si="5">E14-C14</f>
        <v>#REF!</v>
      </c>
      <c r="H14" s="47" t="e">
        <f t="shared" si="5"/>
        <v>#REF!</v>
      </c>
      <c r="I14" s="39" t="e">
        <f t="shared" si="2"/>
        <v>#REF!</v>
      </c>
      <c r="J14" s="39" t="e">
        <f t="shared" si="3"/>
        <v>#REF!</v>
      </c>
    </row>
    <row r="15" spans="1:10" s="9" customFormat="1" ht="15.75" customHeight="1">
      <c r="A15" s="45" t="s">
        <v>681</v>
      </c>
      <c r="B15" s="46" t="s">
        <v>682</v>
      </c>
      <c r="C15" s="47">
        <f>'4-8-5车辆'!J25</f>
        <v>0</v>
      </c>
      <c r="D15" s="47">
        <f>'4-8-5车辆'!K25</f>
        <v>0</v>
      </c>
      <c r="E15" s="47">
        <f>'4-8-5车辆'!L25</f>
        <v>0</v>
      </c>
      <c r="F15" s="48">
        <f>'4-8-5车辆'!N25</f>
        <v>0</v>
      </c>
      <c r="G15" s="47">
        <f t="shared" si="5"/>
        <v>0</v>
      </c>
      <c r="H15" s="47">
        <f t="shared" si="5"/>
        <v>0</v>
      </c>
      <c r="I15" s="39">
        <f t="shared" si="2"/>
        <v>0</v>
      </c>
      <c r="J15" s="39">
        <f t="shared" si="3"/>
        <v>0</v>
      </c>
    </row>
    <row r="16" spans="1:10" s="9" customFormat="1" ht="15.75" customHeight="1">
      <c r="A16" s="45" t="s">
        <v>683</v>
      </c>
      <c r="B16" s="46" t="s">
        <v>684</v>
      </c>
      <c r="C16" s="47" t="e">
        <f>#REF!</f>
        <v>#REF!</v>
      </c>
      <c r="D16" s="47" t="e">
        <f>#REF!</f>
        <v>#REF!</v>
      </c>
      <c r="E16" s="47" t="e">
        <f>#REF!</f>
        <v>#REF!</v>
      </c>
      <c r="F16" s="48" t="e">
        <f>#REF!</f>
        <v>#REF!</v>
      </c>
      <c r="G16" s="47" t="e">
        <f t="shared" si="5"/>
        <v>#REF!</v>
      </c>
      <c r="H16" s="47" t="e">
        <f t="shared" si="5"/>
        <v>#REF!</v>
      </c>
      <c r="I16" s="39" t="e">
        <f t="shared" si="2"/>
        <v>#REF!</v>
      </c>
      <c r="J16" s="39" t="e">
        <f t="shared" si="3"/>
        <v>#REF!</v>
      </c>
    </row>
    <row r="17" spans="1:10" s="9" customFormat="1" ht="15.75" customHeight="1">
      <c r="A17" s="45"/>
      <c r="B17" s="130"/>
      <c r="C17" s="47"/>
      <c r="D17" s="48"/>
      <c r="E17" s="48"/>
      <c r="F17" s="48"/>
      <c r="G17" s="47"/>
      <c r="H17" s="47"/>
      <c r="I17" s="39"/>
      <c r="J17" s="39"/>
    </row>
    <row r="18" spans="1:10" s="9" customFormat="1" ht="15.75" customHeight="1">
      <c r="A18" s="45" t="s">
        <v>685</v>
      </c>
      <c r="B18" s="46" t="s">
        <v>686</v>
      </c>
      <c r="C18" s="47">
        <f t="shared" ref="C18:H18" si="6">SUM(C19)</f>
        <v>0</v>
      </c>
      <c r="D18" s="47">
        <f t="shared" si="6"/>
        <v>0</v>
      </c>
      <c r="E18" s="47">
        <f t="shared" si="6"/>
        <v>0</v>
      </c>
      <c r="F18" s="47">
        <f t="shared" si="6"/>
        <v>0</v>
      </c>
      <c r="G18" s="47">
        <f t="shared" si="6"/>
        <v>0</v>
      </c>
      <c r="H18" s="47">
        <f t="shared" si="6"/>
        <v>0</v>
      </c>
      <c r="I18" s="39">
        <f t="shared" si="2"/>
        <v>0</v>
      </c>
      <c r="J18" s="39">
        <f t="shared" si="3"/>
        <v>0</v>
      </c>
    </row>
    <row r="19" spans="1:10" s="9" customFormat="1" ht="15.75" customHeight="1">
      <c r="A19" s="45" t="s">
        <v>687</v>
      </c>
      <c r="B19" s="46" t="s">
        <v>688</v>
      </c>
      <c r="C19" s="47">
        <f>'4-8-7土地'!L27</f>
        <v>0</v>
      </c>
      <c r="D19" s="48">
        <f>C19</f>
        <v>0</v>
      </c>
      <c r="E19" s="48">
        <f>'4-8-7土地'!M27</f>
        <v>0</v>
      </c>
      <c r="F19" s="48">
        <f>E19</f>
        <v>0</v>
      </c>
      <c r="G19" s="47">
        <f>E19-C19</f>
        <v>0</v>
      </c>
      <c r="H19" s="47">
        <f>F19-D19</f>
        <v>0</v>
      </c>
      <c r="I19" s="39">
        <f t="shared" si="2"/>
        <v>0</v>
      </c>
      <c r="J19" s="39">
        <f t="shared" si="3"/>
        <v>0</v>
      </c>
    </row>
    <row r="20" spans="1:10" s="9" customFormat="1" ht="15.75" customHeight="1">
      <c r="A20" s="45"/>
      <c r="B20" s="129"/>
      <c r="C20" s="47"/>
      <c r="D20" s="48"/>
      <c r="E20" s="48"/>
      <c r="F20" s="48"/>
      <c r="G20" s="47"/>
      <c r="H20" s="47"/>
      <c r="I20" s="39"/>
      <c r="J20" s="39"/>
    </row>
    <row r="21" spans="1:10" s="9" customFormat="1" ht="15.75" customHeight="1">
      <c r="A21" s="45" t="s">
        <v>685</v>
      </c>
      <c r="B21" s="46" t="s">
        <v>689</v>
      </c>
      <c r="C21" s="47">
        <f t="shared" ref="C21:H21" si="7">SUM(C22)</f>
        <v>0</v>
      </c>
      <c r="D21" s="47">
        <f t="shared" si="7"/>
        <v>0</v>
      </c>
      <c r="E21" s="47">
        <f t="shared" si="7"/>
        <v>0</v>
      </c>
      <c r="F21" s="47">
        <f t="shared" si="7"/>
        <v>0</v>
      </c>
      <c r="G21" s="47">
        <f t="shared" si="7"/>
        <v>0</v>
      </c>
      <c r="H21" s="47">
        <f t="shared" si="7"/>
        <v>0</v>
      </c>
      <c r="I21" s="39">
        <f>IF(C21=0,0,G21/ABS(C21))*100</f>
        <v>0</v>
      </c>
      <c r="J21" s="39">
        <f>IF(D21=0,0,H21/ABS(D21))*100</f>
        <v>0</v>
      </c>
    </row>
    <row r="22" spans="1:10" s="9" customFormat="1" ht="15.75" customHeight="1">
      <c r="A22" s="45" t="s">
        <v>690</v>
      </c>
      <c r="B22" s="46" t="s">
        <v>217</v>
      </c>
      <c r="C22" s="47">
        <f>'4-8-8固定资产清理'!D27</f>
        <v>0</v>
      </c>
      <c r="D22" s="48">
        <f>C22</f>
        <v>0</v>
      </c>
      <c r="E22" s="48">
        <f>'4-8-8固定资产清理'!E27</f>
        <v>0</v>
      </c>
      <c r="F22" s="48">
        <f>E22</f>
        <v>0</v>
      </c>
      <c r="G22" s="47">
        <f>E22-C22</f>
        <v>0</v>
      </c>
      <c r="H22" s="47">
        <f>F22-D22</f>
        <v>0</v>
      </c>
      <c r="I22" s="39">
        <f>IF(C22=0,0,G22/ABS(C22))*100</f>
        <v>0</v>
      </c>
      <c r="J22" s="39">
        <f>IF(D22=0,0,H22/ABS(D22))*100</f>
        <v>0</v>
      </c>
    </row>
    <row r="23" spans="1:10" s="9" customFormat="1" ht="15.75" customHeight="1">
      <c r="A23" s="45"/>
      <c r="B23" s="129"/>
      <c r="C23" s="47"/>
      <c r="D23" s="48"/>
      <c r="E23" s="48"/>
      <c r="F23" s="48"/>
      <c r="G23" s="47"/>
      <c r="H23" s="47"/>
      <c r="I23" s="39"/>
      <c r="J23" s="39"/>
    </row>
    <row r="24" spans="1:10" s="9" customFormat="1" ht="15.75" customHeight="1">
      <c r="A24" s="45"/>
      <c r="B24" s="129"/>
      <c r="C24" s="47"/>
      <c r="D24" s="48"/>
      <c r="E24" s="48"/>
      <c r="F24" s="48"/>
      <c r="G24" s="47"/>
      <c r="H24" s="47"/>
      <c r="I24" s="39"/>
      <c r="J24" s="39"/>
    </row>
    <row r="25" spans="1:10" s="9" customFormat="1" ht="15.75" customHeight="1">
      <c r="A25" s="510" t="s">
        <v>63</v>
      </c>
      <c r="B25" s="511"/>
      <c r="C25" s="47" t="e">
        <f t="shared" ref="C25:H25" si="8">C7+C13+C18+C21</f>
        <v>#REF!</v>
      </c>
      <c r="D25" s="47" t="e">
        <f t="shared" si="8"/>
        <v>#REF!</v>
      </c>
      <c r="E25" s="47" t="e">
        <f t="shared" si="8"/>
        <v>#REF!</v>
      </c>
      <c r="F25" s="47" t="e">
        <f t="shared" si="8"/>
        <v>#REF!</v>
      </c>
      <c r="G25" s="47" t="e">
        <f t="shared" si="8"/>
        <v>#REF!</v>
      </c>
      <c r="H25" s="47" t="e">
        <f t="shared" si="8"/>
        <v>#REF!</v>
      </c>
      <c r="I25" s="39" t="e">
        <f>IF(C25=0,0,G25/ABS(C25))*100</f>
        <v>#REF!</v>
      </c>
      <c r="J25" s="39" t="e">
        <f t="shared" si="3"/>
        <v>#REF!</v>
      </c>
    </row>
    <row r="26" spans="1:10" s="9" customFormat="1" ht="15.75" customHeight="1">
      <c r="A26" s="459" t="s">
        <v>691</v>
      </c>
      <c r="B26" s="460"/>
      <c r="C26" s="47" t="e">
        <f>'4-8-1房屋建筑物'!O26+'4-8-2构筑物'!I26+'4-8-3管道沟槽'!I26+#REF!+'4-8-5车辆'!J26+#REF!</f>
        <v>#REF!</v>
      </c>
      <c r="D26" s="47" t="e">
        <f>'4-8-1房屋建筑物'!P26+'4-8-2构筑物'!J26+'4-8-3管道沟槽'!J26+#REF!+'4-8-5车辆'!K26+#REF!</f>
        <v>#REF!</v>
      </c>
      <c r="E26" s="47" t="e">
        <f>'4-8-1房屋建筑物'!Q26+'4-8-2构筑物'!K26+'4-8-3管道沟槽'!K26+#REF!+'4-8-5车辆'!L26+#REF!</f>
        <v>#REF!</v>
      </c>
      <c r="F26" s="47" t="e">
        <f>'4-8-1房屋建筑物'!S26+'4-8-2构筑物'!M26+'4-8-3管道沟槽'!M26+#REF!+'4-8-5车辆'!N26+#REF!</f>
        <v>#REF!</v>
      </c>
      <c r="G26" s="47" t="e">
        <f>E26-C26</f>
        <v>#REF!</v>
      </c>
      <c r="H26" s="47" t="e">
        <f>F26-D26</f>
        <v>#REF!</v>
      </c>
      <c r="I26" s="39" t="e">
        <f t="shared" si="2"/>
        <v>#REF!</v>
      </c>
      <c r="J26" s="39" t="e">
        <f t="shared" si="3"/>
        <v>#REF!</v>
      </c>
    </row>
    <row r="27" spans="1:10" s="9" customFormat="1" ht="15.75" customHeight="1">
      <c r="A27" s="423" t="s">
        <v>63</v>
      </c>
      <c r="B27" s="424"/>
      <c r="C27" s="47" t="e">
        <f t="shared" ref="C27:H27" si="9">C25-C26</f>
        <v>#REF!</v>
      </c>
      <c r="D27" s="47" t="e">
        <f t="shared" si="9"/>
        <v>#REF!</v>
      </c>
      <c r="E27" s="47" t="e">
        <f t="shared" si="9"/>
        <v>#REF!</v>
      </c>
      <c r="F27" s="47" t="e">
        <f t="shared" si="9"/>
        <v>#REF!</v>
      </c>
      <c r="G27" s="47" t="e">
        <f t="shared" si="9"/>
        <v>#REF!</v>
      </c>
      <c r="H27" s="47" t="e">
        <f t="shared" si="9"/>
        <v>#REF!</v>
      </c>
      <c r="I27" s="39" t="e">
        <f t="shared" si="2"/>
        <v>#REF!</v>
      </c>
      <c r="J27" s="39" t="e">
        <f t="shared" si="3"/>
        <v>#REF!</v>
      </c>
    </row>
    <row r="28" spans="1:10" s="10" customFormat="1" ht="15.75" customHeight="1">
      <c r="A28" s="25"/>
      <c r="D28" s="418"/>
      <c r="E28" s="418"/>
      <c r="F28" s="418"/>
    </row>
    <row r="29" spans="1:10" s="28" customFormat="1" ht="15.75" customHeight="1">
      <c r="A29" s="425" t="str">
        <f>表头信息!D8&amp;表头信息!E8</f>
        <v>产权持有单位填表人：谭勃</v>
      </c>
      <c r="B29" s="425"/>
      <c r="C29" s="425"/>
      <c r="D29" s="425"/>
      <c r="E29" s="425"/>
      <c r="G29" s="426" t="str">
        <f>IF(表头信息!F23=表头信息!H23,表头信息!D20&amp;表头信息!F23&amp;表头信息!G22&amp;表头信息!G23,表头信息!D20&amp;表头信息!F23&amp;表头信息!G22&amp;表头信息!G23&amp;表头信息!H22&amp;表头信息!H23)</f>
        <v>评估人员：、柳青、殷涛</v>
      </c>
      <c r="H29" s="426"/>
      <c r="I29" s="426"/>
      <c r="J29" s="426"/>
    </row>
    <row r="30" spans="1:10" s="28" customFormat="1" ht="15.75" customHeight="1">
      <c r="A30" s="30" t="str">
        <f>表头信息!D11&amp;表头信息!E11</f>
        <v>填表日期：2022年11月2日</v>
      </c>
    </row>
    <row r="36" spans="4:6" ht="15.75" customHeight="1">
      <c r="D36" s="56"/>
      <c r="E36" s="56"/>
      <c r="F36" s="56"/>
    </row>
  </sheetData>
  <mergeCells count="16">
    <mergeCell ref="G29:J29"/>
    <mergeCell ref="A5:A6"/>
    <mergeCell ref="B5:B6"/>
    <mergeCell ref="A25:B25"/>
    <mergeCell ref="A26:B26"/>
    <mergeCell ref="A27:B27"/>
    <mergeCell ref="D28:F28"/>
    <mergeCell ref="A29:E29"/>
    <mergeCell ref="A1:J1"/>
    <mergeCell ref="A2:J2"/>
    <mergeCell ref="H3:J3"/>
    <mergeCell ref="G4:J4"/>
    <mergeCell ref="C5:D5"/>
    <mergeCell ref="E5:F5"/>
    <mergeCell ref="G5:H5"/>
    <mergeCell ref="I5:J5"/>
  </mergeCells>
  <phoneticPr fontId="67" type="noConversion"/>
  <hyperlinks>
    <hyperlink ref="A1:J1" location="'4-非流动资产汇总'!B14" display="固定资产评估汇总表" xr:uid="{00000000-0004-0000-3300-000000000000}"/>
    <hyperlink ref="B8" location="'4-8-1房屋建筑物'!A1" display="固定资产-房屋建筑物" xr:uid="{00000000-0004-0000-3300-000001000000}"/>
    <hyperlink ref="B9" location="'4-8-2构筑物'!A1" display="固定资产-构筑物及其他辅助设施" xr:uid="{00000000-0004-0000-3300-000002000000}"/>
    <hyperlink ref="B10" location="'4-8-3管道沟槽'!A1" display="固定资产-管道及沟槽" xr:uid="{00000000-0004-0000-3300-000003000000}"/>
    <hyperlink ref="B14" location="'4-8-4机器设备'!A1" display="固定资产-机器设备" xr:uid="{00000000-0004-0000-3300-000004000000}"/>
    <hyperlink ref="B15" location="'4-8-5车辆'!A1" display="固定资产-车辆" xr:uid="{00000000-0004-0000-3300-000005000000}"/>
    <hyperlink ref="B16" location="'4-8-6电子设备'!A1" display="固定资产-电子设备" xr:uid="{00000000-0004-0000-3300-000006000000}"/>
    <hyperlink ref="B19" location="'4-8-7土地'!A1" display="固定资产—土地" xr:uid="{00000000-0004-0000-3300-000007000000}"/>
    <hyperlink ref="B22" location="'4-8-8固定资产清理'!A1" display="固定资产清理" xr:uid="{00000000-0004-0000-3300-000008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ignoredErrors>
    <ignoredError sqref="E19" formula="1"/>
  </ignoredErrors>
  <drawing r:id="rId1"/>
  <legacyDrawing r:id="rId2"/>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W31"/>
  <sheetViews>
    <sheetView view="pageBreakPreview" zoomScale="85" zoomScaleNormal="100" workbookViewId="0">
      <pane xSplit="1" ySplit="6" topLeftCell="D7" activePane="bottomRight" state="frozen"/>
      <selection pane="topRight"/>
      <selection pane="bottomLeft"/>
      <selection pane="bottomRight" activeCell="S26" sqref="S26"/>
    </sheetView>
  </sheetViews>
  <sheetFormatPr defaultColWidth="8.625" defaultRowHeight="15.75" customHeight="1" outlineLevelCol="1"/>
  <cols>
    <col min="1" max="1" width="5" style="11" customWidth="1"/>
    <col min="2" max="2" width="7.75" style="11" customWidth="1"/>
    <col min="3" max="3" width="8.75" style="11" customWidth="1"/>
    <col min="4" max="4" width="8.125" style="11" customWidth="1" outlineLevel="1"/>
    <col min="5" max="5" width="8.5" style="11" customWidth="1" outlineLevel="1"/>
    <col min="6" max="6" width="9" style="11" customWidth="1" outlineLevel="1"/>
    <col min="7" max="7" width="10.375" style="11" customWidth="1" outlineLevel="1"/>
    <col min="8" max="8" width="4.875" style="11" customWidth="1"/>
    <col min="9" max="9" width="7.125" style="11" customWidth="1" outlineLevel="1"/>
    <col min="10" max="10" width="5.75" style="11" customWidth="1" outlineLevel="1"/>
    <col min="11" max="12" width="4.875" style="11" customWidth="1"/>
    <col min="13" max="13" width="9.25" style="11" customWidth="1"/>
    <col min="14" max="22" width="8.25" style="11" customWidth="1"/>
    <col min="23" max="23" width="6.5" style="11" customWidth="1"/>
    <col min="24" max="32" width="9" style="11"/>
    <col min="33" max="16384" width="8.625" style="11"/>
  </cols>
  <sheetData>
    <row r="1" spans="1:23" s="7" customFormat="1" ht="30" customHeight="1">
      <c r="A1" s="415" t="str">
        <f>"固定资产—房屋建筑物评估"&amp;表头信息!E35</f>
        <v>固定资产—房屋建筑物评估明细表</v>
      </c>
      <c r="B1" s="415"/>
      <c r="C1" s="415"/>
      <c r="D1" s="415"/>
      <c r="E1" s="415"/>
      <c r="F1" s="415"/>
      <c r="G1" s="415"/>
      <c r="H1" s="415"/>
      <c r="I1" s="415"/>
      <c r="J1" s="415"/>
      <c r="K1" s="415"/>
      <c r="L1" s="415"/>
      <c r="M1" s="415"/>
      <c r="N1" s="437"/>
      <c r="O1" s="437"/>
      <c r="P1" s="437"/>
      <c r="Q1" s="437"/>
      <c r="R1" s="437"/>
      <c r="S1" s="437"/>
      <c r="T1" s="437"/>
      <c r="U1" s="437"/>
      <c r="V1" s="437"/>
      <c r="W1" s="126"/>
    </row>
    <row r="2" spans="1:23" ht="15.75" customHeight="1">
      <c r="A2" s="417" t="str">
        <f>表头信息!D5&amp;表头信息!E5</f>
        <v>评估基准日：2022年10月31日</v>
      </c>
      <c r="B2" s="417"/>
      <c r="C2" s="417"/>
      <c r="D2" s="417"/>
      <c r="E2" s="417"/>
      <c r="F2" s="417"/>
      <c r="G2" s="417"/>
      <c r="H2" s="417"/>
      <c r="I2" s="417"/>
      <c r="J2" s="417"/>
      <c r="K2" s="417"/>
      <c r="L2" s="417"/>
      <c r="M2" s="417"/>
      <c r="N2" s="417"/>
      <c r="O2" s="417"/>
      <c r="P2" s="417"/>
      <c r="Q2" s="417"/>
      <c r="R2" s="417"/>
      <c r="S2" s="417"/>
      <c r="T2" s="417"/>
      <c r="U2" s="417"/>
      <c r="V2" s="417"/>
      <c r="W2" s="417"/>
    </row>
    <row r="3" spans="1:23" ht="15.75" customHeight="1">
      <c r="A3" s="12"/>
      <c r="B3" s="12"/>
      <c r="C3" s="12"/>
      <c r="D3" s="12"/>
      <c r="E3" s="12"/>
      <c r="F3" s="12"/>
      <c r="G3" s="12"/>
      <c r="H3" s="12"/>
      <c r="I3" s="12"/>
      <c r="J3" s="12"/>
      <c r="K3" s="12"/>
      <c r="L3" s="12"/>
      <c r="M3" s="12"/>
      <c r="N3" s="12"/>
      <c r="O3" s="12"/>
      <c r="P3" s="12"/>
      <c r="Q3" s="12"/>
      <c r="R3" s="12"/>
      <c r="S3" s="12"/>
      <c r="T3" s="12"/>
      <c r="U3" s="12"/>
      <c r="V3" s="429" t="s">
        <v>692</v>
      </c>
      <c r="W3" s="430"/>
    </row>
    <row r="4" spans="1:23" ht="15.75" customHeight="1">
      <c r="A4" s="64" t="str">
        <f>表头信息!D2&amp;表头信息!E2</f>
        <v>产权持有单位：西安曲江楼观旅游农业开发有限公司</v>
      </c>
      <c r="B4" s="15"/>
      <c r="C4" s="15"/>
      <c r="D4" s="15"/>
      <c r="E4" s="15"/>
      <c r="F4" s="15"/>
      <c r="G4" s="15"/>
      <c r="H4" s="15"/>
      <c r="I4" s="15"/>
      <c r="J4" s="15"/>
      <c r="K4" s="15"/>
      <c r="L4" s="15"/>
      <c r="M4" s="15"/>
      <c r="N4" s="15"/>
      <c r="O4" s="15"/>
      <c r="P4" s="15"/>
      <c r="Q4" s="15"/>
      <c r="R4" s="15"/>
      <c r="S4" s="15"/>
      <c r="T4" s="15"/>
      <c r="U4" s="15"/>
      <c r="V4" s="15"/>
      <c r="W4" s="16" t="s">
        <v>3</v>
      </c>
    </row>
    <row r="5" spans="1:23" s="8" customFormat="1" ht="15.75" customHeight="1">
      <c r="A5" s="476" t="s">
        <v>5</v>
      </c>
      <c r="B5" s="476" t="s">
        <v>639</v>
      </c>
      <c r="C5" s="476" t="s">
        <v>693</v>
      </c>
      <c r="D5" s="512" t="s">
        <v>694</v>
      </c>
      <c r="E5" s="455" t="s">
        <v>695</v>
      </c>
      <c r="F5" s="512" t="s">
        <v>696</v>
      </c>
      <c r="G5" s="512" t="s">
        <v>697</v>
      </c>
      <c r="H5" s="455" t="s">
        <v>642</v>
      </c>
      <c r="I5" s="455" t="s">
        <v>698</v>
      </c>
      <c r="J5" s="455" t="s">
        <v>699</v>
      </c>
      <c r="K5" s="476" t="s">
        <v>643</v>
      </c>
      <c r="L5" s="508" t="s">
        <v>466</v>
      </c>
      <c r="M5" s="476" t="s">
        <v>700</v>
      </c>
      <c r="N5" s="476" t="s">
        <v>645</v>
      </c>
      <c r="O5" s="476" t="s">
        <v>238</v>
      </c>
      <c r="P5" s="477"/>
      <c r="Q5" s="476" t="s">
        <v>239</v>
      </c>
      <c r="R5" s="477"/>
      <c r="S5" s="477"/>
      <c r="T5" s="455" t="s">
        <v>240</v>
      </c>
      <c r="U5" s="476" t="s">
        <v>241</v>
      </c>
      <c r="V5" s="455" t="s">
        <v>646</v>
      </c>
      <c r="W5" s="476" t="s">
        <v>8</v>
      </c>
    </row>
    <row r="6" spans="1:23" s="8" customFormat="1" ht="15.75" customHeight="1">
      <c r="A6" s="477"/>
      <c r="B6" s="477"/>
      <c r="C6" s="477"/>
      <c r="D6" s="513"/>
      <c r="E6" s="463"/>
      <c r="F6" s="513"/>
      <c r="G6" s="513"/>
      <c r="H6" s="456"/>
      <c r="I6" s="463"/>
      <c r="J6" s="463"/>
      <c r="K6" s="477"/>
      <c r="L6" s="509"/>
      <c r="M6" s="477"/>
      <c r="N6" s="477"/>
      <c r="O6" s="81" t="s">
        <v>647</v>
      </c>
      <c r="P6" s="35" t="s">
        <v>648</v>
      </c>
      <c r="Q6" s="35" t="s">
        <v>647</v>
      </c>
      <c r="R6" s="35" t="s">
        <v>526</v>
      </c>
      <c r="S6" s="35" t="s">
        <v>648</v>
      </c>
      <c r="T6" s="456"/>
      <c r="U6" s="477"/>
      <c r="V6" s="456"/>
      <c r="W6" s="477"/>
    </row>
    <row r="7" spans="1:23" s="9" customFormat="1" ht="15.75" customHeight="1">
      <c r="A7" s="17">
        <v>1</v>
      </c>
      <c r="B7" s="18"/>
      <c r="C7" s="18"/>
      <c r="D7" s="18"/>
      <c r="E7" s="18"/>
      <c r="F7" s="18"/>
      <c r="G7" s="18"/>
      <c r="H7" s="125"/>
      <c r="I7" s="125"/>
      <c r="J7" s="125"/>
      <c r="K7" s="19"/>
      <c r="L7" s="57"/>
      <c r="M7" s="20"/>
      <c r="N7" s="20" t="s">
        <v>314</v>
      </c>
      <c r="O7" s="38"/>
      <c r="P7" s="20"/>
      <c r="Q7" s="20"/>
      <c r="R7" s="20"/>
      <c r="S7" s="20"/>
      <c r="T7" s="39">
        <f>S7-P7</f>
        <v>0</v>
      </c>
      <c r="U7" s="39">
        <f>IF(P7=0,0,T7/ABS(P7))*100</f>
        <v>0</v>
      </c>
      <c r="V7" s="72"/>
      <c r="W7" s="18"/>
    </row>
    <row r="8" spans="1:23" s="9" customFormat="1" ht="15.75" customHeight="1">
      <c r="A8" s="17">
        <v>2</v>
      </c>
      <c r="B8" s="18"/>
      <c r="C8" s="18"/>
      <c r="D8" s="18"/>
      <c r="E8" s="18"/>
      <c r="F8" s="18"/>
      <c r="G8" s="18"/>
      <c r="H8" s="125"/>
      <c r="I8" s="125"/>
      <c r="J8" s="125"/>
      <c r="K8" s="19"/>
      <c r="L8" s="57"/>
      <c r="M8" s="20"/>
      <c r="N8" s="20" t="s">
        <v>314</v>
      </c>
      <c r="O8" s="38"/>
      <c r="P8" s="20"/>
      <c r="Q8" s="20"/>
      <c r="R8" s="20"/>
      <c r="S8" s="20"/>
      <c r="T8" s="39">
        <f t="shared" ref="T8:T24" si="0">S8-P8</f>
        <v>0</v>
      </c>
      <c r="U8" s="39">
        <f t="shared" ref="U8:U27" si="1">IF(P8=0,0,T8/ABS(P8))*100</f>
        <v>0</v>
      </c>
      <c r="V8" s="72"/>
      <c r="W8" s="18"/>
    </row>
    <row r="9" spans="1:23" s="9" customFormat="1" ht="15.75" customHeight="1">
      <c r="A9" s="17">
        <v>3</v>
      </c>
      <c r="B9" s="18"/>
      <c r="C9" s="18"/>
      <c r="D9" s="18"/>
      <c r="E9" s="18"/>
      <c r="F9" s="18"/>
      <c r="G9" s="18"/>
      <c r="H9" s="125"/>
      <c r="I9" s="125"/>
      <c r="J9" s="125"/>
      <c r="K9" s="19"/>
      <c r="L9" s="57"/>
      <c r="M9" s="20"/>
      <c r="N9" s="20" t="s">
        <v>314</v>
      </c>
      <c r="O9" s="38"/>
      <c r="P9" s="20"/>
      <c r="Q9" s="20"/>
      <c r="R9" s="20"/>
      <c r="S9" s="20"/>
      <c r="T9" s="39">
        <f t="shared" si="0"/>
        <v>0</v>
      </c>
      <c r="U9" s="39">
        <f t="shared" si="1"/>
        <v>0</v>
      </c>
      <c r="V9" s="72"/>
      <c r="W9" s="18"/>
    </row>
    <row r="10" spans="1:23" s="9" customFormat="1" ht="15.75" customHeight="1">
      <c r="A10" s="17">
        <v>4</v>
      </c>
      <c r="B10" s="18"/>
      <c r="C10" s="18"/>
      <c r="D10" s="18"/>
      <c r="E10" s="18"/>
      <c r="F10" s="18"/>
      <c r="G10" s="18"/>
      <c r="H10" s="125"/>
      <c r="I10" s="125"/>
      <c r="J10" s="125"/>
      <c r="K10" s="19"/>
      <c r="L10" s="57"/>
      <c r="M10" s="20"/>
      <c r="N10" s="20" t="s">
        <v>314</v>
      </c>
      <c r="O10" s="38"/>
      <c r="P10" s="20"/>
      <c r="Q10" s="20"/>
      <c r="R10" s="20"/>
      <c r="S10" s="20"/>
      <c r="T10" s="39">
        <f t="shared" si="0"/>
        <v>0</v>
      </c>
      <c r="U10" s="39">
        <f t="shared" si="1"/>
        <v>0</v>
      </c>
      <c r="V10" s="72"/>
      <c r="W10" s="18"/>
    </row>
    <row r="11" spans="1:23" s="9" customFormat="1" ht="15.75" customHeight="1">
      <c r="A11" s="17">
        <v>5</v>
      </c>
      <c r="B11" s="18"/>
      <c r="C11" s="18"/>
      <c r="D11" s="18"/>
      <c r="E11" s="18"/>
      <c r="F11" s="18"/>
      <c r="G11" s="18"/>
      <c r="H11" s="125"/>
      <c r="I11" s="125"/>
      <c r="J11" s="125"/>
      <c r="K11" s="19"/>
      <c r="L11" s="57"/>
      <c r="M11" s="20"/>
      <c r="N11" s="20" t="s">
        <v>314</v>
      </c>
      <c r="O11" s="38"/>
      <c r="P11" s="20"/>
      <c r="Q11" s="20"/>
      <c r="R11" s="20"/>
      <c r="S11" s="20"/>
      <c r="T11" s="39">
        <f t="shared" si="0"/>
        <v>0</v>
      </c>
      <c r="U11" s="39">
        <f t="shared" si="1"/>
        <v>0</v>
      </c>
      <c r="V11" s="72"/>
      <c r="W11" s="18"/>
    </row>
    <row r="12" spans="1:23" s="9" customFormat="1" ht="15.75" customHeight="1">
      <c r="A12" s="17">
        <v>6</v>
      </c>
      <c r="B12" s="18"/>
      <c r="C12" s="18"/>
      <c r="D12" s="18"/>
      <c r="E12" s="18"/>
      <c r="F12" s="18"/>
      <c r="G12" s="18"/>
      <c r="H12" s="125"/>
      <c r="I12" s="125"/>
      <c r="J12" s="125"/>
      <c r="K12" s="19"/>
      <c r="L12" s="57"/>
      <c r="M12" s="20"/>
      <c r="N12" s="20" t="s">
        <v>314</v>
      </c>
      <c r="O12" s="38"/>
      <c r="P12" s="20"/>
      <c r="Q12" s="20"/>
      <c r="R12" s="20"/>
      <c r="S12" s="20"/>
      <c r="T12" s="39">
        <f t="shared" si="0"/>
        <v>0</v>
      </c>
      <c r="U12" s="39">
        <f t="shared" si="1"/>
        <v>0</v>
      </c>
      <c r="V12" s="72"/>
      <c r="W12" s="18"/>
    </row>
    <row r="13" spans="1:23" s="9" customFormat="1" ht="15.75" customHeight="1">
      <c r="A13" s="17">
        <v>7</v>
      </c>
      <c r="B13" s="18"/>
      <c r="C13" s="18"/>
      <c r="D13" s="18"/>
      <c r="E13" s="18"/>
      <c r="F13" s="18"/>
      <c r="G13" s="18"/>
      <c r="H13" s="125"/>
      <c r="I13" s="125"/>
      <c r="J13" s="125"/>
      <c r="K13" s="19"/>
      <c r="L13" s="57"/>
      <c r="M13" s="20"/>
      <c r="N13" s="20" t="s">
        <v>314</v>
      </c>
      <c r="O13" s="38"/>
      <c r="P13" s="20"/>
      <c r="Q13" s="20"/>
      <c r="R13" s="20"/>
      <c r="S13" s="20"/>
      <c r="T13" s="39">
        <f t="shared" si="0"/>
        <v>0</v>
      </c>
      <c r="U13" s="39">
        <f t="shared" si="1"/>
        <v>0</v>
      </c>
      <c r="V13" s="72"/>
      <c r="W13" s="18"/>
    </row>
    <row r="14" spans="1:23" s="9" customFormat="1" ht="15.75" customHeight="1">
      <c r="A14" s="17">
        <v>8</v>
      </c>
      <c r="B14" s="18"/>
      <c r="C14" s="18"/>
      <c r="D14" s="18"/>
      <c r="E14" s="18"/>
      <c r="F14" s="18"/>
      <c r="G14" s="18"/>
      <c r="H14" s="125"/>
      <c r="I14" s="125"/>
      <c r="J14" s="125"/>
      <c r="K14" s="19"/>
      <c r="L14" s="57"/>
      <c r="M14" s="20"/>
      <c r="N14" s="20" t="s">
        <v>314</v>
      </c>
      <c r="O14" s="38"/>
      <c r="P14" s="20"/>
      <c r="Q14" s="20"/>
      <c r="R14" s="20"/>
      <c r="S14" s="20"/>
      <c r="T14" s="39">
        <f t="shared" si="0"/>
        <v>0</v>
      </c>
      <c r="U14" s="39">
        <f t="shared" si="1"/>
        <v>0</v>
      </c>
      <c r="V14" s="72"/>
      <c r="W14" s="18"/>
    </row>
    <row r="15" spans="1:23" s="9" customFormat="1" ht="15.75" customHeight="1">
      <c r="A15" s="17">
        <v>9</v>
      </c>
      <c r="B15" s="18"/>
      <c r="C15" s="18"/>
      <c r="D15" s="18"/>
      <c r="E15" s="18"/>
      <c r="F15" s="18"/>
      <c r="G15" s="18"/>
      <c r="H15" s="125"/>
      <c r="I15" s="125"/>
      <c r="J15" s="125"/>
      <c r="K15" s="19"/>
      <c r="L15" s="57"/>
      <c r="M15" s="20"/>
      <c r="N15" s="20" t="s">
        <v>314</v>
      </c>
      <c r="O15" s="38"/>
      <c r="P15" s="20"/>
      <c r="Q15" s="20"/>
      <c r="R15" s="20"/>
      <c r="S15" s="20"/>
      <c r="T15" s="39">
        <f t="shared" si="0"/>
        <v>0</v>
      </c>
      <c r="U15" s="39">
        <f t="shared" si="1"/>
        <v>0</v>
      </c>
      <c r="V15" s="72"/>
      <c r="W15" s="18"/>
    </row>
    <row r="16" spans="1:23" s="9" customFormat="1" ht="15.75" customHeight="1">
      <c r="A16" s="17">
        <v>10</v>
      </c>
      <c r="B16" s="18"/>
      <c r="C16" s="18"/>
      <c r="D16" s="18"/>
      <c r="E16" s="18"/>
      <c r="F16" s="18"/>
      <c r="G16" s="18"/>
      <c r="H16" s="125"/>
      <c r="I16" s="125"/>
      <c r="J16" s="125"/>
      <c r="K16" s="19"/>
      <c r="L16" s="57"/>
      <c r="M16" s="20"/>
      <c r="N16" s="20" t="s">
        <v>314</v>
      </c>
      <c r="O16" s="38"/>
      <c r="P16" s="20"/>
      <c r="Q16" s="20"/>
      <c r="R16" s="20"/>
      <c r="S16" s="20"/>
      <c r="T16" s="39">
        <f t="shared" si="0"/>
        <v>0</v>
      </c>
      <c r="U16" s="39">
        <f t="shared" si="1"/>
        <v>0</v>
      </c>
      <c r="V16" s="72"/>
      <c r="W16" s="18"/>
    </row>
    <row r="17" spans="1:23" s="9" customFormat="1" ht="15.75" customHeight="1">
      <c r="A17" s="17">
        <v>11</v>
      </c>
      <c r="B17" s="18"/>
      <c r="C17" s="18"/>
      <c r="D17" s="18"/>
      <c r="E17" s="18"/>
      <c r="F17" s="18"/>
      <c r="G17" s="18"/>
      <c r="H17" s="125"/>
      <c r="I17" s="125"/>
      <c r="J17" s="125"/>
      <c r="K17" s="19"/>
      <c r="L17" s="57"/>
      <c r="M17" s="20"/>
      <c r="N17" s="20" t="s">
        <v>314</v>
      </c>
      <c r="O17" s="38"/>
      <c r="P17" s="20"/>
      <c r="Q17" s="20"/>
      <c r="R17" s="20"/>
      <c r="S17" s="20"/>
      <c r="T17" s="39">
        <f t="shared" si="0"/>
        <v>0</v>
      </c>
      <c r="U17" s="39">
        <f t="shared" si="1"/>
        <v>0</v>
      </c>
      <c r="V17" s="72"/>
      <c r="W17" s="18"/>
    </row>
    <row r="18" spans="1:23" s="9" customFormat="1" ht="15.75" customHeight="1">
      <c r="A18" s="17">
        <v>12</v>
      </c>
      <c r="B18" s="18"/>
      <c r="C18" s="18"/>
      <c r="D18" s="18"/>
      <c r="E18" s="18"/>
      <c r="F18" s="18"/>
      <c r="G18" s="18"/>
      <c r="H18" s="125"/>
      <c r="I18" s="125"/>
      <c r="J18" s="125"/>
      <c r="K18" s="19"/>
      <c r="L18" s="57"/>
      <c r="M18" s="20"/>
      <c r="N18" s="20" t="s">
        <v>314</v>
      </c>
      <c r="O18" s="38"/>
      <c r="P18" s="20"/>
      <c r="Q18" s="20"/>
      <c r="R18" s="20"/>
      <c r="S18" s="20"/>
      <c r="T18" s="39">
        <f t="shared" si="0"/>
        <v>0</v>
      </c>
      <c r="U18" s="39">
        <f t="shared" si="1"/>
        <v>0</v>
      </c>
      <c r="V18" s="72"/>
      <c r="W18" s="18"/>
    </row>
    <row r="19" spans="1:23" s="9" customFormat="1" ht="15.75" customHeight="1">
      <c r="A19" s="17">
        <v>13</v>
      </c>
      <c r="B19" s="18"/>
      <c r="C19" s="18"/>
      <c r="D19" s="18"/>
      <c r="E19" s="18"/>
      <c r="F19" s="18"/>
      <c r="G19" s="18"/>
      <c r="H19" s="125"/>
      <c r="I19" s="125"/>
      <c r="J19" s="125"/>
      <c r="K19" s="19"/>
      <c r="L19" s="57"/>
      <c r="M19" s="20"/>
      <c r="N19" s="20" t="s">
        <v>314</v>
      </c>
      <c r="O19" s="38"/>
      <c r="P19" s="20"/>
      <c r="Q19" s="20"/>
      <c r="R19" s="20"/>
      <c r="S19" s="20"/>
      <c r="T19" s="39">
        <f t="shared" si="0"/>
        <v>0</v>
      </c>
      <c r="U19" s="39">
        <f t="shared" si="1"/>
        <v>0</v>
      </c>
      <c r="V19" s="72"/>
      <c r="W19" s="18"/>
    </row>
    <row r="20" spans="1:23" s="9" customFormat="1" ht="15.75" customHeight="1">
      <c r="A20" s="17">
        <v>14</v>
      </c>
      <c r="B20" s="18"/>
      <c r="C20" s="18"/>
      <c r="D20" s="18"/>
      <c r="E20" s="18"/>
      <c r="F20" s="18"/>
      <c r="G20" s="18"/>
      <c r="H20" s="125"/>
      <c r="I20" s="125"/>
      <c r="J20" s="125"/>
      <c r="K20" s="19"/>
      <c r="L20" s="57"/>
      <c r="M20" s="20"/>
      <c r="N20" s="20" t="s">
        <v>314</v>
      </c>
      <c r="O20" s="38"/>
      <c r="P20" s="20"/>
      <c r="Q20" s="20"/>
      <c r="R20" s="20"/>
      <c r="S20" s="20"/>
      <c r="T20" s="39">
        <f t="shared" si="0"/>
        <v>0</v>
      </c>
      <c r="U20" s="39">
        <f t="shared" si="1"/>
        <v>0</v>
      </c>
      <c r="V20" s="72"/>
      <c r="W20" s="18"/>
    </row>
    <row r="21" spans="1:23" s="9" customFormat="1" ht="15.75" customHeight="1">
      <c r="A21" s="17">
        <v>15</v>
      </c>
      <c r="B21" s="18"/>
      <c r="C21" s="18"/>
      <c r="D21" s="18"/>
      <c r="E21" s="18"/>
      <c r="F21" s="18"/>
      <c r="G21" s="18"/>
      <c r="H21" s="125"/>
      <c r="I21" s="125"/>
      <c r="J21" s="125"/>
      <c r="K21" s="19"/>
      <c r="L21" s="57"/>
      <c r="M21" s="20"/>
      <c r="N21" s="20" t="s">
        <v>314</v>
      </c>
      <c r="O21" s="38"/>
      <c r="P21" s="20"/>
      <c r="Q21" s="20"/>
      <c r="R21" s="20"/>
      <c r="S21" s="20"/>
      <c r="T21" s="39">
        <f t="shared" si="0"/>
        <v>0</v>
      </c>
      <c r="U21" s="39">
        <f t="shared" si="1"/>
        <v>0</v>
      </c>
      <c r="V21" s="72"/>
      <c r="W21" s="18"/>
    </row>
    <row r="22" spans="1:23" s="9" customFormat="1" ht="15.75" customHeight="1">
      <c r="A22" s="17">
        <v>16</v>
      </c>
      <c r="B22" s="18"/>
      <c r="C22" s="18"/>
      <c r="D22" s="18"/>
      <c r="E22" s="18"/>
      <c r="F22" s="18"/>
      <c r="G22" s="18"/>
      <c r="H22" s="125"/>
      <c r="I22" s="125"/>
      <c r="J22" s="125"/>
      <c r="K22" s="19"/>
      <c r="L22" s="57"/>
      <c r="M22" s="20"/>
      <c r="N22" s="20" t="s">
        <v>314</v>
      </c>
      <c r="O22" s="38"/>
      <c r="P22" s="20"/>
      <c r="Q22" s="20"/>
      <c r="R22" s="20"/>
      <c r="S22" s="20"/>
      <c r="T22" s="39">
        <f t="shared" si="0"/>
        <v>0</v>
      </c>
      <c r="U22" s="39">
        <f t="shared" si="1"/>
        <v>0</v>
      </c>
      <c r="V22" s="72"/>
      <c r="W22" s="18"/>
    </row>
    <row r="23" spans="1:23" s="9" customFormat="1" ht="15.75" customHeight="1">
      <c r="A23" s="17">
        <v>17</v>
      </c>
      <c r="B23" s="18"/>
      <c r="C23" s="18"/>
      <c r="D23" s="18"/>
      <c r="E23" s="18"/>
      <c r="F23" s="18"/>
      <c r="G23" s="18"/>
      <c r="H23" s="125"/>
      <c r="I23" s="125"/>
      <c r="J23" s="125"/>
      <c r="K23" s="19"/>
      <c r="L23" s="57"/>
      <c r="M23" s="20"/>
      <c r="N23" s="20" t="s">
        <v>314</v>
      </c>
      <c r="O23" s="38"/>
      <c r="P23" s="20"/>
      <c r="Q23" s="20"/>
      <c r="R23" s="20"/>
      <c r="S23" s="20"/>
      <c r="T23" s="39">
        <f t="shared" si="0"/>
        <v>0</v>
      </c>
      <c r="U23" s="39">
        <f t="shared" si="1"/>
        <v>0</v>
      </c>
      <c r="V23" s="72"/>
      <c r="W23" s="18"/>
    </row>
    <row r="24" spans="1:23" s="9" customFormat="1" ht="15.75" customHeight="1">
      <c r="A24" s="17">
        <v>18</v>
      </c>
      <c r="B24" s="18"/>
      <c r="C24" s="18"/>
      <c r="D24" s="18"/>
      <c r="E24" s="18"/>
      <c r="F24" s="18"/>
      <c r="G24" s="18"/>
      <c r="H24" s="125"/>
      <c r="I24" s="125"/>
      <c r="J24" s="125"/>
      <c r="K24" s="19"/>
      <c r="L24" s="57"/>
      <c r="M24" s="20"/>
      <c r="N24" s="20" t="s">
        <v>314</v>
      </c>
      <c r="O24" s="38"/>
      <c r="P24" s="20"/>
      <c r="Q24" s="20"/>
      <c r="R24" s="20"/>
      <c r="S24" s="20"/>
      <c r="T24" s="39">
        <f t="shared" si="0"/>
        <v>0</v>
      </c>
      <c r="U24" s="39">
        <f t="shared" si="1"/>
        <v>0</v>
      </c>
      <c r="V24" s="72"/>
      <c r="W24" s="18"/>
    </row>
    <row r="25" spans="1:23" s="9" customFormat="1" ht="15.75" customHeight="1">
      <c r="A25" s="433" t="s">
        <v>291</v>
      </c>
      <c r="B25" s="452"/>
      <c r="C25" s="452"/>
      <c r="D25" s="452"/>
      <c r="E25" s="452"/>
      <c r="F25" s="452"/>
      <c r="G25" s="452"/>
      <c r="H25" s="452"/>
      <c r="I25" s="452"/>
      <c r="J25" s="452"/>
      <c r="K25" s="452"/>
      <c r="L25" s="434"/>
      <c r="M25" s="39">
        <f>SUM(M7:M24)</f>
        <v>0</v>
      </c>
      <c r="N25" s="39"/>
      <c r="O25" s="65">
        <f>SUM(O7:O24)</f>
        <v>0</v>
      </c>
      <c r="P25" s="65">
        <f>SUM(P7:P24)</f>
        <v>0</v>
      </c>
      <c r="Q25" s="65">
        <f>SUM(Q7:Q24)</f>
        <v>0</v>
      </c>
      <c r="R25" s="39"/>
      <c r="S25" s="65">
        <f>SUM(S7:S24)</f>
        <v>0</v>
      </c>
      <c r="T25" s="65">
        <f>IF(SUM(T7:T24)-(S25-P25)&lt;0.001,SUM(T7:T24),"false")</f>
        <v>0</v>
      </c>
      <c r="U25" s="39">
        <f t="shared" si="1"/>
        <v>0</v>
      </c>
      <c r="V25" s="48"/>
      <c r="W25" s="105"/>
    </row>
    <row r="26" spans="1:23" s="9" customFormat="1" ht="15.75" customHeight="1">
      <c r="A26" s="433" t="s">
        <v>701</v>
      </c>
      <c r="B26" s="452"/>
      <c r="C26" s="452"/>
      <c r="D26" s="452"/>
      <c r="E26" s="452"/>
      <c r="F26" s="452"/>
      <c r="G26" s="452"/>
      <c r="H26" s="452"/>
      <c r="I26" s="452"/>
      <c r="J26" s="452"/>
      <c r="K26" s="452"/>
      <c r="L26" s="434"/>
      <c r="M26" s="77"/>
      <c r="N26" s="77"/>
      <c r="O26" s="94"/>
      <c r="P26" s="94"/>
      <c r="Q26" s="94"/>
      <c r="R26" s="77"/>
      <c r="S26" s="94"/>
      <c r="T26" s="39">
        <f>S26-P26</f>
        <v>0</v>
      </c>
      <c r="U26" s="39">
        <f t="shared" si="1"/>
        <v>0</v>
      </c>
      <c r="V26" s="24"/>
      <c r="W26" s="24"/>
    </row>
    <row r="27" spans="1:23" s="9" customFormat="1" ht="15.75" customHeight="1">
      <c r="A27" s="433" t="s">
        <v>384</v>
      </c>
      <c r="B27" s="452"/>
      <c r="C27" s="452"/>
      <c r="D27" s="452"/>
      <c r="E27" s="452"/>
      <c r="F27" s="452"/>
      <c r="G27" s="452"/>
      <c r="H27" s="452"/>
      <c r="I27" s="452"/>
      <c r="J27" s="452"/>
      <c r="K27" s="452"/>
      <c r="L27" s="434"/>
      <c r="M27" s="39">
        <f>M25-M26</f>
        <v>0</v>
      </c>
      <c r="N27" s="39"/>
      <c r="O27" s="65">
        <f>O25-O26</f>
        <v>0</v>
      </c>
      <c r="P27" s="65">
        <f>P25-P26</f>
        <v>0</v>
      </c>
      <c r="Q27" s="65">
        <f>Q25-Q26</f>
        <v>0</v>
      </c>
      <c r="R27" s="39"/>
      <c r="S27" s="65">
        <f>S25-S26</f>
        <v>0</v>
      </c>
      <c r="T27" s="65">
        <f>T25-T26</f>
        <v>0</v>
      </c>
      <c r="U27" s="39">
        <f t="shared" si="1"/>
        <v>0</v>
      </c>
      <c r="V27" s="48"/>
      <c r="W27" s="105"/>
    </row>
    <row r="28" spans="1:23" s="10" customFormat="1" ht="15.75" customHeight="1">
      <c r="A28" s="25"/>
      <c r="H28" s="418"/>
      <c r="I28" s="418"/>
      <c r="J28" s="418"/>
      <c r="K28" s="418"/>
      <c r="L28" s="418"/>
      <c r="M28" s="26"/>
      <c r="N28" s="26"/>
      <c r="O28" s="26"/>
      <c r="P28" s="26"/>
      <c r="Q28" s="26"/>
    </row>
    <row r="29" spans="1:23" s="10" customFormat="1" ht="15.75" customHeight="1">
      <c r="A29" s="425" t="str">
        <f>表头信息!D8&amp;表头信息!E8</f>
        <v>产权持有单位填表人：谭勃</v>
      </c>
      <c r="B29" s="425"/>
      <c r="C29" s="425"/>
      <c r="D29" s="425"/>
      <c r="E29" s="425"/>
      <c r="F29" s="425"/>
      <c r="G29" s="425"/>
      <c r="H29" s="425"/>
      <c r="I29" s="425"/>
      <c r="J29" s="425"/>
      <c r="K29" s="425"/>
      <c r="L29" s="425"/>
      <c r="M29" s="425"/>
      <c r="N29" s="425"/>
      <c r="O29" s="31"/>
      <c r="P29" s="31"/>
      <c r="S29" s="426" t="str">
        <f>表头信息!D20&amp;表头信息!F23</f>
        <v>评估人员：</v>
      </c>
      <c r="T29" s="426"/>
      <c r="U29" s="426"/>
      <c r="V29" s="426"/>
      <c r="W29" s="426"/>
    </row>
    <row r="30" spans="1:23" s="10" customFormat="1" ht="15.75" customHeight="1">
      <c r="A30" s="30" t="str">
        <f>表头信息!D11&amp;表头信息!E11</f>
        <v>填表日期：2022年11月2日</v>
      </c>
      <c r="B30" s="28"/>
      <c r="C30" s="28"/>
      <c r="D30" s="28"/>
      <c r="E30" s="28"/>
      <c r="F30" s="28"/>
      <c r="G30" s="28"/>
      <c r="H30" s="28"/>
      <c r="I30" s="28"/>
      <c r="J30" s="28"/>
      <c r="K30" s="31"/>
      <c r="L30" s="31"/>
      <c r="N30" s="31"/>
      <c r="O30" s="31"/>
      <c r="P30" s="31"/>
    </row>
    <row r="31" spans="1:23" ht="15.75" customHeight="1">
      <c r="H31" s="56"/>
      <c r="I31" s="56"/>
      <c r="J31" s="56"/>
      <c r="K31" s="56"/>
      <c r="L31" s="56"/>
    </row>
  </sheetData>
  <protectedRanges>
    <protectedRange sqref="A7:S24 O26:Q26 S26 V7:W24" name="区域1"/>
  </protectedRanges>
  <mergeCells count="29">
    <mergeCell ref="S29:W29"/>
    <mergeCell ref="A5:A6"/>
    <mergeCell ref="B5:B6"/>
    <mergeCell ref="C5:C6"/>
    <mergeCell ref="D5:D6"/>
    <mergeCell ref="E5:E6"/>
    <mergeCell ref="F5:F6"/>
    <mergeCell ref="G5:G6"/>
    <mergeCell ref="H5:H6"/>
    <mergeCell ref="I5:I6"/>
    <mergeCell ref="J5:J6"/>
    <mergeCell ref="K5:K6"/>
    <mergeCell ref="L5:L6"/>
    <mergeCell ref="M5:M6"/>
    <mergeCell ref="N5:N6"/>
    <mergeCell ref="T5:T6"/>
    <mergeCell ref="A25:L25"/>
    <mergeCell ref="A26:L26"/>
    <mergeCell ref="A27:L27"/>
    <mergeCell ref="H28:L28"/>
    <mergeCell ref="A29:N29"/>
    <mergeCell ref="A1:V1"/>
    <mergeCell ref="A2:W2"/>
    <mergeCell ref="V3:W3"/>
    <mergeCell ref="O5:P5"/>
    <mergeCell ref="Q5:S5"/>
    <mergeCell ref="U5:U6"/>
    <mergeCell ref="V5:V6"/>
    <mergeCell ref="W5:W6"/>
  </mergeCells>
  <phoneticPr fontId="67" type="noConversion"/>
  <hyperlinks>
    <hyperlink ref="A1:V1" location="'4-8固定资产汇总'!B8" display="=&quot;固定资产—房屋建筑物评估&quot;&amp;表头信息!E35" xr:uid="{00000000-0004-0000-34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5160" r:id="rId4" name="Check Box 72">
              <controlPr defaultSize="0" autoPict="0" macro="[0]!房屋建筑物_复选框72_Click">
                <anchor moveWithCells="1">
                  <from>
                    <xdr:col>23</xdr:col>
                    <xdr:colOff>57150</xdr:colOff>
                    <xdr:row>0</xdr:row>
                    <xdr:rowOff>66675</xdr:rowOff>
                  </from>
                  <to>
                    <xdr:col>25</xdr:col>
                    <xdr:colOff>419100</xdr:colOff>
                    <xdr:row>2</xdr:row>
                    <xdr:rowOff>38100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T31"/>
  <sheetViews>
    <sheetView view="pageBreakPreview" zoomScale="85" zoomScaleNormal="100" workbookViewId="0">
      <pane xSplit="1" ySplit="6" topLeftCell="B19" activePane="bottomRight" state="frozen"/>
      <selection pane="topRight"/>
      <selection pane="bottomLeft"/>
      <selection pane="bottomRight" activeCell="S26" sqref="S26"/>
    </sheetView>
  </sheetViews>
  <sheetFormatPr defaultColWidth="8.625" defaultRowHeight="15.75" customHeight="1"/>
  <cols>
    <col min="1" max="1" width="4.875" style="11" customWidth="1"/>
    <col min="2" max="2" width="16.875" style="11" customWidth="1"/>
    <col min="3" max="7" width="5" style="11" customWidth="1"/>
    <col min="8" max="8" width="7.75" style="11" customWidth="1"/>
    <col min="9" max="16" width="8.625" style="11" customWidth="1"/>
    <col min="17" max="17" width="7.25" style="11" customWidth="1"/>
    <col min="18" max="32" width="9" style="11"/>
    <col min="33" max="16384" width="8.625" style="11"/>
  </cols>
  <sheetData>
    <row r="1" spans="1:20" s="7" customFormat="1" ht="30" customHeight="1">
      <c r="A1" s="415" t="str">
        <f>"固定资产—构筑物及其他辅助设施评估"&amp;表头信息!E35</f>
        <v>固定资产—构筑物及其他辅助设施评估明细表</v>
      </c>
      <c r="B1" s="415"/>
      <c r="C1" s="415"/>
      <c r="D1" s="415"/>
      <c r="E1" s="415"/>
      <c r="F1" s="415"/>
      <c r="G1" s="415"/>
      <c r="H1" s="437"/>
      <c r="I1" s="437"/>
      <c r="J1" s="437"/>
      <c r="K1" s="437"/>
      <c r="L1" s="437"/>
      <c r="M1" s="437"/>
      <c r="N1" s="437"/>
      <c r="O1" s="437"/>
      <c r="P1" s="437"/>
      <c r="Q1" s="437"/>
      <c r="R1" s="124"/>
      <c r="S1" s="124"/>
      <c r="T1" s="124"/>
    </row>
    <row r="2" spans="1:20" ht="15.75" customHeight="1">
      <c r="A2" s="417" t="str">
        <f>表头信息!D5&amp;表头信息!E5</f>
        <v>评估基准日：2022年10月31日</v>
      </c>
      <c r="B2" s="417"/>
      <c r="C2" s="417"/>
      <c r="D2" s="417"/>
      <c r="E2" s="417"/>
      <c r="F2" s="417"/>
      <c r="G2" s="417"/>
      <c r="H2" s="457"/>
      <c r="I2" s="457"/>
      <c r="J2" s="457"/>
      <c r="K2" s="457"/>
      <c r="L2" s="457"/>
      <c r="M2" s="457"/>
      <c r="N2" s="457"/>
      <c r="O2" s="457"/>
      <c r="P2" s="457"/>
      <c r="Q2" s="457"/>
      <c r="R2" s="8"/>
      <c r="S2" s="8"/>
      <c r="T2" s="8"/>
    </row>
    <row r="3" spans="1:20" ht="15.75" customHeight="1">
      <c r="A3" s="12"/>
      <c r="B3" s="12"/>
      <c r="C3" s="12"/>
      <c r="D3" s="12"/>
      <c r="E3" s="12"/>
      <c r="F3" s="12"/>
      <c r="G3" s="12"/>
      <c r="H3" s="13"/>
      <c r="I3" s="13"/>
      <c r="J3" s="13"/>
      <c r="K3" s="13"/>
      <c r="L3" s="13"/>
      <c r="M3" s="13"/>
      <c r="N3" s="13"/>
      <c r="O3" s="429" t="s">
        <v>702</v>
      </c>
      <c r="P3" s="430"/>
      <c r="Q3" s="430"/>
      <c r="R3" s="8"/>
      <c r="S3" s="8"/>
      <c r="T3" s="8"/>
    </row>
    <row r="4" spans="1:20" ht="15.75" customHeight="1">
      <c r="A4" s="64" t="str">
        <f>表头信息!D2&amp;表头信息!E2</f>
        <v>产权持有单位：西安曲江楼观旅游农业开发有限公司</v>
      </c>
      <c r="B4" s="15"/>
      <c r="C4" s="15"/>
      <c r="D4" s="15"/>
      <c r="E4" s="15"/>
      <c r="F4" s="15"/>
      <c r="G4" s="15"/>
      <c r="H4" s="15"/>
      <c r="I4" s="15"/>
      <c r="J4" s="15"/>
      <c r="K4" s="15"/>
      <c r="L4" s="15"/>
      <c r="M4" s="461" t="s">
        <v>3</v>
      </c>
      <c r="N4" s="462"/>
      <c r="O4" s="462"/>
      <c r="P4" s="462"/>
      <c r="Q4" s="462"/>
    </row>
    <row r="5" spans="1:20" s="8" customFormat="1" ht="15.75" customHeight="1">
      <c r="A5" s="476" t="s">
        <v>5</v>
      </c>
      <c r="B5" s="477" t="s">
        <v>703</v>
      </c>
      <c r="C5" s="476" t="s">
        <v>642</v>
      </c>
      <c r="D5" s="476" t="s">
        <v>643</v>
      </c>
      <c r="E5" s="476" t="s">
        <v>704</v>
      </c>
      <c r="F5" s="476" t="s">
        <v>705</v>
      </c>
      <c r="G5" s="455" t="s">
        <v>466</v>
      </c>
      <c r="H5" s="476" t="s">
        <v>706</v>
      </c>
      <c r="I5" s="476" t="s">
        <v>238</v>
      </c>
      <c r="J5" s="477"/>
      <c r="K5" s="476" t="s">
        <v>239</v>
      </c>
      <c r="L5" s="477"/>
      <c r="M5" s="477"/>
      <c r="N5" s="455" t="s">
        <v>240</v>
      </c>
      <c r="O5" s="476" t="s">
        <v>241</v>
      </c>
      <c r="P5" s="476" t="s">
        <v>646</v>
      </c>
      <c r="Q5" s="476" t="s">
        <v>8</v>
      </c>
    </row>
    <row r="6" spans="1:20" s="8" customFormat="1" ht="15.75" customHeight="1">
      <c r="A6" s="477"/>
      <c r="B6" s="477"/>
      <c r="C6" s="477"/>
      <c r="D6" s="477"/>
      <c r="E6" s="477"/>
      <c r="F6" s="477"/>
      <c r="G6" s="456"/>
      <c r="H6" s="477"/>
      <c r="I6" s="81" t="s">
        <v>647</v>
      </c>
      <c r="J6" s="35" t="s">
        <v>648</v>
      </c>
      <c r="K6" s="35" t="s">
        <v>647</v>
      </c>
      <c r="L6" s="35" t="s">
        <v>526</v>
      </c>
      <c r="M6" s="35" t="s">
        <v>648</v>
      </c>
      <c r="N6" s="456"/>
      <c r="O6" s="477"/>
      <c r="P6" s="477"/>
      <c r="Q6" s="477"/>
    </row>
    <row r="7" spans="1:20" s="9" customFormat="1" ht="15.75" customHeight="1">
      <c r="A7" s="17">
        <v>1</v>
      </c>
      <c r="B7" s="18"/>
      <c r="C7" s="17"/>
      <c r="D7" s="19"/>
      <c r="E7" s="58"/>
      <c r="F7" s="58"/>
      <c r="G7" s="58"/>
      <c r="H7" s="20"/>
      <c r="I7" s="38"/>
      <c r="J7" s="20"/>
      <c r="K7" s="20"/>
      <c r="L7" s="20"/>
      <c r="M7" s="20"/>
      <c r="N7" s="39">
        <f>M7-J7</f>
        <v>0</v>
      </c>
      <c r="O7" s="39">
        <f>IF(J7=0,0,N7/ABS(J7))*100</f>
        <v>0</v>
      </c>
      <c r="P7" s="72"/>
      <c r="Q7" s="18"/>
    </row>
    <row r="8" spans="1:20" s="9" customFormat="1" ht="15.75" customHeight="1">
      <c r="A8" s="17">
        <v>2</v>
      </c>
      <c r="B8" s="18"/>
      <c r="C8" s="17"/>
      <c r="D8" s="19"/>
      <c r="E8" s="58"/>
      <c r="F8" s="58"/>
      <c r="G8" s="58"/>
      <c r="H8" s="20"/>
      <c r="I8" s="38"/>
      <c r="J8" s="20"/>
      <c r="K8" s="20"/>
      <c r="L8" s="20"/>
      <c r="M8" s="20"/>
      <c r="N8" s="39">
        <f t="shared" ref="N8:N24" si="0">M8-J8</f>
        <v>0</v>
      </c>
      <c r="O8" s="39">
        <f t="shared" ref="O8:O27" si="1">IF(J8=0,0,N8/ABS(J8))*100</f>
        <v>0</v>
      </c>
      <c r="P8" s="72"/>
      <c r="Q8" s="18"/>
    </row>
    <row r="9" spans="1:20" s="9" customFormat="1" ht="15.75" customHeight="1">
      <c r="A9" s="17">
        <v>3</v>
      </c>
      <c r="B9" s="18"/>
      <c r="C9" s="17"/>
      <c r="D9" s="19"/>
      <c r="E9" s="58"/>
      <c r="F9" s="58"/>
      <c r="G9" s="58"/>
      <c r="H9" s="20"/>
      <c r="I9" s="38"/>
      <c r="J9" s="20"/>
      <c r="K9" s="20"/>
      <c r="L9" s="20"/>
      <c r="M9" s="20"/>
      <c r="N9" s="39">
        <f t="shared" si="0"/>
        <v>0</v>
      </c>
      <c r="O9" s="39">
        <f t="shared" si="1"/>
        <v>0</v>
      </c>
      <c r="P9" s="72"/>
      <c r="Q9" s="18"/>
    </row>
    <row r="10" spans="1:20" s="9" customFormat="1" ht="15.75" customHeight="1">
      <c r="A10" s="17">
        <v>4</v>
      </c>
      <c r="B10" s="18"/>
      <c r="C10" s="17"/>
      <c r="D10" s="19"/>
      <c r="E10" s="58"/>
      <c r="F10" s="58"/>
      <c r="G10" s="58"/>
      <c r="H10" s="20"/>
      <c r="I10" s="38"/>
      <c r="J10" s="20"/>
      <c r="K10" s="20"/>
      <c r="L10" s="20"/>
      <c r="M10" s="20"/>
      <c r="N10" s="39">
        <f t="shared" si="0"/>
        <v>0</v>
      </c>
      <c r="O10" s="39">
        <f t="shared" si="1"/>
        <v>0</v>
      </c>
      <c r="P10" s="72"/>
      <c r="Q10" s="18"/>
    </row>
    <row r="11" spans="1:20" s="9" customFormat="1" ht="15.75" customHeight="1">
      <c r="A11" s="17">
        <v>5</v>
      </c>
      <c r="B11" s="18"/>
      <c r="C11" s="17"/>
      <c r="D11" s="19"/>
      <c r="E11" s="58"/>
      <c r="F11" s="58"/>
      <c r="G11" s="58"/>
      <c r="H11" s="20"/>
      <c r="I11" s="38"/>
      <c r="J11" s="20"/>
      <c r="K11" s="20"/>
      <c r="L11" s="20"/>
      <c r="M11" s="20"/>
      <c r="N11" s="39">
        <f t="shared" si="0"/>
        <v>0</v>
      </c>
      <c r="O11" s="39">
        <f t="shared" si="1"/>
        <v>0</v>
      </c>
      <c r="P11" s="72"/>
      <c r="Q11" s="18"/>
    </row>
    <row r="12" spans="1:20" s="9" customFormat="1" ht="15.75" customHeight="1">
      <c r="A12" s="17">
        <v>6</v>
      </c>
      <c r="B12" s="18"/>
      <c r="C12" s="17"/>
      <c r="D12" s="19"/>
      <c r="E12" s="58"/>
      <c r="F12" s="58"/>
      <c r="G12" s="58"/>
      <c r="H12" s="20"/>
      <c r="I12" s="38"/>
      <c r="J12" s="20"/>
      <c r="K12" s="20"/>
      <c r="L12" s="20"/>
      <c r="M12" s="20"/>
      <c r="N12" s="39">
        <f t="shared" si="0"/>
        <v>0</v>
      </c>
      <c r="O12" s="39">
        <f t="shared" si="1"/>
        <v>0</v>
      </c>
      <c r="P12" s="72"/>
      <c r="Q12" s="18"/>
    </row>
    <row r="13" spans="1:20" s="9" customFormat="1" ht="15.75" customHeight="1">
      <c r="A13" s="17">
        <v>7</v>
      </c>
      <c r="B13" s="18"/>
      <c r="C13" s="17"/>
      <c r="D13" s="19"/>
      <c r="E13" s="58"/>
      <c r="F13" s="58"/>
      <c r="G13" s="58"/>
      <c r="H13" s="20"/>
      <c r="I13" s="38"/>
      <c r="J13" s="20"/>
      <c r="K13" s="20"/>
      <c r="L13" s="20"/>
      <c r="M13" s="20"/>
      <c r="N13" s="39">
        <f t="shared" si="0"/>
        <v>0</v>
      </c>
      <c r="O13" s="39">
        <f t="shared" si="1"/>
        <v>0</v>
      </c>
      <c r="P13" s="72"/>
      <c r="Q13" s="18"/>
    </row>
    <row r="14" spans="1:20" s="9" customFormat="1" ht="15.75" customHeight="1">
      <c r="A14" s="17">
        <v>8</v>
      </c>
      <c r="B14" s="18"/>
      <c r="C14" s="17"/>
      <c r="D14" s="19"/>
      <c r="E14" s="58"/>
      <c r="F14" s="58"/>
      <c r="G14" s="58"/>
      <c r="H14" s="20"/>
      <c r="I14" s="38"/>
      <c r="J14" s="20"/>
      <c r="K14" s="20"/>
      <c r="L14" s="20"/>
      <c r="M14" s="20"/>
      <c r="N14" s="39">
        <f t="shared" si="0"/>
        <v>0</v>
      </c>
      <c r="O14" s="39">
        <f t="shared" si="1"/>
        <v>0</v>
      </c>
      <c r="P14" s="72"/>
      <c r="Q14" s="18"/>
    </row>
    <row r="15" spans="1:20" s="9" customFormat="1" ht="15.75" customHeight="1">
      <c r="A15" s="17">
        <v>9</v>
      </c>
      <c r="B15" s="18"/>
      <c r="C15" s="17"/>
      <c r="D15" s="19"/>
      <c r="E15" s="58"/>
      <c r="F15" s="58"/>
      <c r="G15" s="58"/>
      <c r="H15" s="20"/>
      <c r="I15" s="38"/>
      <c r="J15" s="20"/>
      <c r="K15" s="20"/>
      <c r="L15" s="20"/>
      <c r="M15" s="20"/>
      <c r="N15" s="39">
        <f t="shared" si="0"/>
        <v>0</v>
      </c>
      <c r="O15" s="39">
        <f t="shared" si="1"/>
        <v>0</v>
      </c>
      <c r="P15" s="72"/>
      <c r="Q15" s="18"/>
    </row>
    <row r="16" spans="1:20" s="9" customFormat="1" ht="15.75" customHeight="1">
      <c r="A16" s="17">
        <v>10</v>
      </c>
      <c r="B16" s="18"/>
      <c r="C16" s="17"/>
      <c r="D16" s="19"/>
      <c r="E16" s="58"/>
      <c r="F16" s="58"/>
      <c r="G16" s="58"/>
      <c r="H16" s="20"/>
      <c r="I16" s="38"/>
      <c r="J16" s="20"/>
      <c r="K16" s="20"/>
      <c r="L16" s="20"/>
      <c r="M16" s="20"/>
      <c r="N16" s="39">
        <f t="shared" si="0"/>
        <v>0</v>
      </c>
      <c r="O16" s="39">
        <f t="shared" si="1"/>
        <v>0</v>
      </c>
      <c r="P16" s="72"/>
      <c r="Q16" s="18"/>
    </row>
    <row r="17" spans="1:17" s="9" customFormat="1" ht="15.75" customHeight="1">
      <c r="A17" s="17">
        <v>11</v>
      </c>
      <c r="B17" s="18"/>
      <c r="C17" s="17"/>
      <c r="D17" s="19"/>
      <c r="E17" s="58"/>
      <c r="F17" s="58"/>
      <c r="G17" s="58"/>
      <c r="H17" s="20"/>
      <c r="I17" s="38"/>
      <c r="J17" s="20"/>
      <c r="K17" s="20"/>
      <c r="L17" s="20"/>
      <c r="M17" s="20"/>
      <c r="N17" s="39">
        <f t="shared" si="0"/>
        <v>0</v>
      </c>
      <c r="O17" s="39">
        <f t="shared" si="1"/>
        <v>0</v>
      </c>
      <c r="P17" s="72"/>
      <c r="Q17" s="18"/>
    </row>
    <row r="18" spans="1:17" s="9" customFormat="1" ht="15.75" customHeight="1">
      <c r="A18" s="17">
        <v>12</v>
      </c>
      <c r="B18" s="18"/>
      <c r="C18" s="17"/>
      <c r="D18" s="19"/>
      <c r="E18" s="58"/>
      <c r="F18" s="58"/>
      <c r="G18" s="58"/>
      <c r="H18" s="20"/>
      <c r="I18" s="38"/>
      <c r="J18" s="20"/>
      <c r="K18" s="20"/>
      <c r="L18" s="20"/>
      <c r="M18" s="20"/>
      <c r="N18" s="39">
        <f t="shared" si="0"/>
        <v>0</v>
      </c>
      <c r="O18" s="39">
        <f t="shared" si="1"/>
        <v>0</v>
      </c>
      <c r="P18" s="72"/>
      <c r="Q18" s="18"/>
    </row>
    <row r="19" spans="1:17" s="9" customFormat="1" ht="15.75" customHeight="1">
      <c r="A19" s="17">
        <v>13</v>
      </c>
      <c r="B19" s="18"/>
      <c r="C19" s="17"/>
      <c r="D19" s="19"/>
      <c r="E19" s="58"/>
      <c r="F19" s="58"/>
      <c r="G19" s="58"/>
      <c r="H19" s="20"/>
      <c r="I19" s="38"/>
      <c r="J19" s="20"/>
      <c r="K19" s="20"/>
      <c r="L19" s="20"/>
      <c r="M19" s="20"/>
      <c r="N19" s="39">
        <f t="shared" si="0"/>
        <v>0</v>
      </c>
      <c r="O19" s="39">
        <f t="shared" si="1"/>
        <v>0</v>
      </c>
      <c r="P19" s="72"/>
      <c r="Q19" s="18"/>
    </row>
    <row r="20" spans="1:17" s="9" customFormat="1" ht="15.75" customHeight="1">
      <c r="A20" s="17">
        <v>14</v>
      </c>
      <c r="B20" s="18"/>
      <c r="C20" s="17"/>
      <c r="D20" s="19"/>
      <c r="E20" s="58"/>
      <c r="F20" s="58"/>
      <c r="G20" s="58"/>
      <c r="H20" s="20"/>
      <c r="I20" s="38"/>
      <c r="J20" s="20"/>
      <c r="K20" s="20"/>
      <c r="L20" s="20"/>
      <c r="M20" s="20"/>
      <c r="N20" s="39">
        <f t="shared" si="0"/>
        <v>0</v>
      </c>
      <c r="O20" s="39">
        <f t="shared" si="1"/>
        <v>0</v>
      </c>
      <c r="P20" s="72"/>
      <c r="Q20" s="18"/>
    </row>
    <row r="21" spans="1:17" s="9" customFormat="1" ht="15.75" customHeight="1">
      <c r="A21" s="17">
        <v>15</v>
      </c>
      <c r="B21" s="18"/>
      <c r="C21" s="17"/>
      <c r="D21" s="19"/>
      <c r="E21" s="58"/>
      <c r="F21" s="58"/>
      <c r="G21" s="58"/>
      <c r="H21" s="20"/>
      <c r="I21" s="38"/>
      <c r="J21" s="20"/>
      <c r="K21" s="20"/>
      <c r="L21" s="20"/>
      <c r="M21" s="20"/>
      <c r="N21" s="39">
        <f t="shared" si="0"/>
        <v>0</v>
      </c>
      <c r="O21" s="39">
        <f t="shared" si="1"/>
        <v>0</v>
      </c>
      <c r="P21" s="72"/>
      <c r="Q21" s="18"/>
    </row>
    <row r="22" spans="1:17" s="9" customFormat="1" ht="15.75" customHeight="1">
      <c r="A22" s="17">
        <v>16</v>
      </c>
      <c r="B22" s="18"/>
      <c r="C22" s="17"/>
      <c r="D22" s="19"/>
      <c r="E22" s="58"/>
      <c r="F22" s="58"/>
      <c r="G22" s="58"/>
      <c r="H22" s="20"/>
      <c r="I22" s="38"/>
      <c r="J22" s="20"/>
      <c r="K22" s="20"/>
      <c r="L22" s="20"/>
      <c r="M22" s="20"/>
      <c r="N22" s="39">
        <f t="shared" si="0"/>
        <v>0</v>
      </c>
      <c r="O22" s="39">
        <f t="shared" si="1"/>
        <v>0</v>
      </c>
      <c r="P22" s="72"/>
      <c r="Q22" s="18"/>
    </row>
    <row r="23" spans="1:17" s="9" customFormat="1" ht="15.75" customHeight="1">
      <c r="A23" s="17">
        <v>17</v>
      </c>
      <c r="B23" s="18"/>
      <c r="C23" s="17"/>
      <c r="D23" s="19"/>
      <c r="E23" s="58"/>
      <c r="F23" s="58"/>
      <c r="G23" s="58"/>
      <c r="H23" s="20"/>
      <c r="I23" s="38"/>
      <c r="J23" s="20"/>
      <c r="K23" s="20"/>
      <c r="L23" s="20"/>
      <c r="M23" s="20"/>
      <c r="N23" s="39">
        <f t="shared" si="0"/>
        <v>0</v>
      </c>
      <c r="O23" s="39">
        <f t="shared" si="1"/>
        <v>0</v>
      </c>
      <c r="P23" s="72"/>
      <c r="Q23" s="18"/>
    </row>
    <row r="24" spans="1:17" s="9" customFormat="1" ht="15.75" customHeight="1">
      <c r="A24" s="17">
        <v>18</v>
      </c>
      <c r="B24" s="18"/>
      <c r="C24" s="17"/>
      <c r="D24" s="19"/>
      <c r="E24" s="58"/>
      <c r="F24" s="58"/>
      <c r="G24" s="58"/>
      <c r="H24" s="20"/>
      <c r="I24" s="38"/>
      <c r="J24" s="20"/>
      <c r="K24" s="20"/>
      <c r="L24" s="20"/>
      <c r="M24" s="20"/>
      <c r="N24" s="39">
        <f t="shared" si="0"/>
        <v>0</v>
      </c>
      <c r="O24" s="39">
        <f t="shared" si="1"/>
        <v>0</v>
      </c>
      <c r="P24" s="72"/>
      <c r="Q24" s="18"/>
    </row>
    <row r="25" spans="1:17" s="9" customFormat="1" ht="15.75" customHeight="1">
      <c r="A25" s="433" t="s">
        <v>291</v>
      </c>
      <c r="B25" s="452"/>
      <c r="C25" s="452"/>
      <c r="D25" s="434"/>
      <c r="E25" s="39">
        <f>SUM(E7:E24)</f>
        <v>0</v>
      </c>
      <c r="F25" s="39">
        <f>SUM(F7:F24)</f>
        <v>0</v>
      </c>
      <c r="G25" s="39"/>
      <c r="H25" s="39">
        <f>SUM(H7:H24)</f>
        <v>0</v>
      </c>
      <c r="I25" s="65">
        <f>SUM(I7:I24)</f>
        <v>0</v>
      </c>
      <c r="J25" s="65">
        <f>SUM(J7:J24)</f>
        <v>0</v>
      </c>
      <c r="K25" s="65">
        <f>SUM(K7:K24)</f>
        <v>0</v>
      </c>
      <c r="L25" s="39"/>
      <c r="M25" s="65">
        <f>SUM(M7:M24)</f>
        <v>0</v>
      </c>
      <c r="N25" s="65">
        <f>IF(SUM(N7:N24)-(M25-J25)&lt;0.001,SUM(N7:N24),"false")</f>
        <v>0</v>
      </c>
      <c r="O25" s="39">
        <f t="shared" si="1"/>
        <v>0</v>
      </c>
      <c r="P25" s="48"/>
      <c r="Q25" s="105"/>
    </row>
    <row r="26" spans="1:17" s="9" customFormat="1" ht="15.75" customHeight="1">
      <c r="A26" s="433" t="s">
        <v>707</v>
      </c>
      <c r="B26" s="452"/>
      <c r="C26" s="452"/>
      <c r="D26" s="434"/>
      <c r="E26" s="77"/>
      <c r="F26" s="77"/>
      <c r="G26" s="77"/>
      <c r="H26" s="77"/>
      <c r="I26" s="94"/>
      <c r="J26" s="94"/>
      <c r="K26" s="94"/>
      <c r="L26" s="77"/>
      <c r="M26" s="94"/>
      <c r="N26" s="39">
        <f>M26-J26</f>
        <v>0</v>
      </c>
      <c r="O26" s="39">
        <f t="shared" si="1"/>
        <v>0</v>
      </c>
      <c r="P26" s="24"/>
      <c r="Q26" s="24"/>
    </row>
    <row r="27" spans="1:17" s="9" customFormat="1" ht="15.75" customHeight="1">
      <c r="A27" s="433" t="s">
        <v>384</v>
      </c>
      <c r="B27" s="452"/>
      <c r="C27" s="452"/>
      <c r="D27" s="434"/>
      <c r="E27" s="39">
        <f>E25-E26</f>
        <v>0</v>
      </c>
      <c r="F27" s="39">
        <f>F25-F26</f>
        <v>0</v>
      </c>
      <c r="G27" s="39"/>
      <c r="H27" s="39">
        <f>H25-H26</f>
        <v>0</v>
      </c>
      <c r="I27" s="65">
        <f>I25-I26</f>
        <v>0</v>
      </c>
      <c r="J27" s="65">
        <f>J25-J26</f>
        <v>0</v>
      </c>
      <c r="K27" s="65">
        <f>K25-K26</f>
        <v>0</v>
      </c>
      <c r="L27" s="39"/>
      <c r="M27" s="65">
        <f>M25-M26</f>
        <v>0</v>
      </c>
      <c r="N27" s="65">
        <f>N25-N26</f>
        <v>0</v>
      </c>
      <c r="O27" s="39">
        <f t="shared" si="1"/>
        <v>0</v>
      </c>
      <c r="P27" s="48"/>
      <c r="Q27" s="105"/>
    </row>
    <row r="28" spans="1:17" s="10" customFormat="1" ht="15.75" customHeight="1">
      <c r="A28" s="25"/>
      <c r="D28" s="418"/>
      <c r="E28" s="418"/>
      <c r="F28" s="418"/>
      <c r="G28" s="26"/>
      <c r="H28" s="26"/>
      <c r="I28" s="26"/>
      <c r="J28" s="26"/>
      <c r="K28" s="26"/>
    </row>
    <row r="29" spans="1:17" s="10" customFormat="1" ht="15.75" customHeight="1">
      <c r="A29" s="425" t="str">
        <f>表头信息!D8&amp;表头信息!E8</f>
        <v>产权持有单位填表人：谭勃</v>
      </c>
      <c r="B29" s="425"/>
      <c r="C29" s="425"/>
      <c r="D29" s="425"/>
      <c r="E29" s="425"/>
      <c r="F29" s="425"/>
      <c r="G29" s="425"/>
      <c r="H29" s="425"/>
      <c r="I29" s="31"/>
      <c r="J29" s="31"/>
      <c r="M29" s="426" t="str">
        <f>表头信息!D20&amp;表头信息!F23</f>
        <v>评估人员：</v>
      </c>
      <c r="N29" s="426"/>
      <c r="O29" s="426"/>
      <c r="P29" s="426"/>
      <c r="Q29" s="426"/>
    </row>
    <row r="30" spans="1:17" s="10" customFormat="1" ht="15.75" customHeight="1">
      <c r="A30" s="30" t="str">
        <f>表头信息!D11&amp;表头信息!E11</f>
        <v>填表日期：2022年11月2日</v>
      </c>
      <c r="B30" s="28"/>
      <c r="C30" s="28"/>
      <c r="D30" s="28"/>
      <c r="E30" s="31"/>
      <c r="F30" s="31"/>
      <c r="H30" s="31"/>
      <c r="I30" s="31"/>
      <c r="J30" s="31"/>
    </row>
    <row r="31" spans="1:17" ht="15.75" customHeight="1">
      <c r="D31" s="56"/>
      <c r="E31" s="56"/>
      <c r="F31" s="56"/>
    </row>
  </sheetData>
  <protectedRanges>
    <protectedRange sqref="A7:M24 I26:K26 M26 P7:Q24" name="区域1"/>
  </protectedRanges>
  <mergeCells count="24">
    <mergeCell ref="M29:Q29"/>
    <mergeCell ref="A5:A6"/>
    <mergeCell ref="B5:B6"/>
    <mergeCell ref="C5:C6"/>
    <mergeCell ref="D5:D6"/>
    <mergeCell ref="E5:E6"/>
    <mergeCell ref="F5:F6"/>
    <mergeCell ref="G5:G6"/>
    <mergeCell ref="H5:H6"/>
    <mergeCell ref="N5:N6"/>
    <mergeCell ref="O5:O6"/>
    <mergeCell ref="P5:P6"/>
    <mergeCell ref="Q5:Q6"/>
    <mergeCell ref="A25:D25"/>
    <mergeCell ref="A26:D26"/>
    <mergeCell ref="A27:D27"/>
    <mergeCell ref="D28:F28"/>
    <mergeCell ref="A29:H29"/>
    <mergeCell ref="A1:Q1"/>
    <mergeCell ref="A2:Q2"/>
    <mergeCell ref="O3:Q3"/>
    <mergeCell ref="M4:Q4"/>
    <mergeCell ref="I5:J5"/>
    <mergeCell ref="K5:M5"/>
  </mergeCells>
  <phoneticPr fontId="67" type="noConversion"/>
  <hyperlinks>
    <hyperlink ref="A1:Q1" location="'4-8固定资产汇总'!B9" display="=&quot;固定资产—构筑物及其他辅助设施评估&quot;&amp;表头信息!E35" xr:uid="{00000000-0004-0000-35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6184" r:id="rId4" name="Check Box 72">
              <controlPr defaultSize="0" autoPict="0" macro="[0]!构筑物_复选框72_Click">
                <anchor moveWithCells="1">
                  <from>
                    <xdr:col>17</xdr:col>
                    <xdr:colOff>66675</xdr:colOff>
                    <xdr:row>0</xdr:row>
                    <xdr:rowOff>85725</xdr:rowOff>
                  </from>
                  <to>
                    <xdr:col>19</xdr:col>
                    <xdr:colOff>257175</xdr:colOff>
                    <xdr:row>1</xdr:row>
                    <xdr:rowOff>152400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R31"/>
  <sheetViews>
    <sheetView view="pageBreakPreview" zoomScale="85" zoomScaleNormal="100" workbookViewId="0">
      <pane xSplit="1" ySplit="6" topLeftCell="B22" activePane="bottomRight" state="frozen"/>
      <selection pane="topRight"/>
      <selection pane="bottomLeft"/>
      <selection pane="bottomRight" activeCell="S26" sqref="S26"/>
    </sheetView>
  </sheetViews>
  <sheetFormatPr defaultColWidth="8.625" defaultRowHeight="15.75" customHeight="1"/>
  <cols>
    <col min="1" max="1" width="4.5" style="11" customWidth="1"/>
    <col min="2" max="2" width="17.375" style="11" customWidth="1"/>
    <col min="3" max="4" width="5.375" style="11" customWidth="1"/>
    <col min="5" max="5" width="16.375" style="11" customWidth="1"/>
    <col min="6" max="8" width="4.875" style="11" customWidth="1"/>
    <col min="9" max="15" width="8.5" style="11" customWidth="1"/>
    <col min="16" max="16" width="7.375" style="11" customWidth="1"/>
    <col min="17" max="32" width="9" style="11"/>
    <col min="33" max="16384" width="8.625" style="11"/>
  </cols>
  <sheetData>
    <row r="1" spans="1:16" s="7" customFormat="1" ht="30" customHeight="1">
      <c r="A1" s="415" t="str">
        <f>"固定资产—管道和沟槽评估"&amp;表头信息!E35</f>
        <v>固定资产—管道和沟槽评估明细表</v>
      </c>
      <c r="B1" s="415"/>
      <c r="C1" s="415"/>
      <c r="D1" s="415"/>
      <c r="E1" s="415"/>
      <c r="F1" s="415"/>
      <c r="G1" s="415"/>
      <c r="H1" s="437"/>
      <c r="I1" s="437"/>
      <c r="J1" s="437"/>
      <c r="K1" s="437"/>
      <c r="L1" s="437"/>
      <c r="M1" s="437"/>
      <c r="N1" s="437"/>
      <c r="O1" s="437"/>
      <c r="P1" s="437"/>
    </row>
    <row r="2" spans="1:16" ht="15.75" customHeight="1">
      <c r="A2" s="417" t="str">
        <f>表头信息!D5&amp;表头信息!E5</f>
        <v>评估基准日：2022年10月31日</v>
      </c>
      <c r="B2" s="417"/>
      <c r="C2" s="417"/>
      <c r="D2" s="417"/>
      <c r="E2" s="417"/>
      <c r="F2" s="417"/>
      <c r="G2" s="417"/>
      <c r="H2" s="457"/>
      <c r="I2" s="457"/>
      <c r="J2" s="457"/>
      <c r="K2" s="457"/>
      <c r="L2" s="457"/>
      <c r="M2" s="457"/>
      <c r="N2" s="457"/>
      <c r="O2" s="457"/>
      <c r="P2" s="457"/>
    </row>
    <row r="3" spans="1:16" ht="15.75" customHeight="1">
      <c r="A3" s="12"/>
      <c r="B3" s="12"/>
      <c r="C3" s="12"/>
      <c r="D3" s="12"/>
      <c r="E3" s="12"/>
      <c r="F3" s="12"/>
      <c r="G3" s="12"/>
      <c r="H3" s="13"/>
      <c r="I3" s="13"/>
      <c r="J3" s="13"/>
      <c r="K3" s="13"/>
      <c r="L3" s="13"/>
      <c r="M3" s="13"/>
      <c r="N3" s="13"/>
      <c r="O3" s="13"/>
      <c r="P3" s="111" t="s">
        <v>708</v>
      </c>
    </row>
    <row r="4" spans="1:16" ht="15.75" customHeight="1">
      <c r="A4" s="458" t="str">
        <f>表头信息!D2&amp;表头信息!E2</f>
        <v>产权持有单位：西安曲江楼观旅游农业开发有限公司</v>
      </c>
      <c r="B4" s="514"/>
      <c r="C4" s="514"/>
      <c r="D4" s="514"/>
      <c r="E4" s="514"/>
      <c r="F4" s="122"/>
      <c r="G4" s="122"/>
      <c r="H4" s="122"/>
      <c r="I4" s="15"/>
      <c r="J4" s="15"/>
      <c r="K4" s="15"/>
      <c r="L4" s="15"/>
      <c r="M4" s="15"/>
      <c r="N4" s="15"/>
      <c r="O4" s="15"/>
      <c r="P4" s="16" t="s">
        <v>3</v>
      </c>
    </row>
    <row r="5" spans="1:16" s="8" customFormat="1" ht="15.75" customHeight="1">
      <c r="A5" s="476" t="s">
        <v>5</v>
      </c>
      <c r="B5" s="477" t="s">
        <v>703</v>
      </c>
      <c r="C5" s="476" t="s">
        <v>704</v>
      </c>
      <c r="D5" s="476" t="s">
        <v>709</v>
      </c>
      <c r="E5" s="476" t="s">
        <v>710</v>
      </c>
      <c r="F5" s="476" t="s">
        <v>711</v>
      </c>
      <c r="G5" s="476" t="s">
        <v>712</v>
      </c>
      <c r="H5" s="476" t="s">
        <v>713</v>
      </c>
      <c r="I5" s="476" t="s">
        <v>238</v>
      </c>
      <c r="J5" s="477"/>
      <c r="K5" s="476" t="s">
        <v>239</v>
      </c>
      <c r="L5" s="477"/>
      <c r="M5" s="477"/>
      <c r="N5" s="455" t="s">
        <v>240</v>
      </c>
      <c r="O5" s="476" t="s">
        <v>241</v>
      </c>
      <c r="P5" s="476" t="s">
        <v>8</v>
      </c>
    </row>
    <row r="6" spans="1:16" s="8" customFormat="1" ht="15.75" customHeight="1">
      <c r="A6" s="477"/>
      <c r="B6" s="477"/>
      <c r="C6" s="477"/>
      <c r="D6" s="477"/>
      <c r="E6" s="477"/>
      <c r="F6" s="477"/>
      <c r="G6" s="477"/>
      <c r="H6" s="477"/>
      <c r="I6" s="81" t="s">
        <v>647</v>
      </c>
      <c r="J6" s="35" t="s">
        <v>648</v>
      </c>
      <c r="K6" s="35" t="s">
        <v>647</v>
      </c>
      <c r="L6" s="35" t="s">
        <v>526</v>
      </c>
      <c r="M6" s="35" t="s">
        <v>648</v>
      </c>
      <c r="N6" s="456"/>
      <c r="O6" s="477"/>
      <c r="P6" s="477"/>
    </row>
    <row r="7" spans="1:16" s="9" customFormat="1" ht="15.75" customHeight="1">
      <c r="A7" s="17">
        <v>1</v>
      </c>
      <c r="B7" s="18"/>
      <c r="C7" s="17"/>
      <c r="D7" s="17"/>
      <c r="E7" s="17"/>
      <c r="F7" s="17"/>
      <c r="G7" s="17"/>
      <c r="H7" s="19"/>
      <c r="I7" s="38"/>
      <c r="J7" s="20"/>
      <c r="K7" s="20"/>
      <c r="L7" s="20"/>
      <c r="M7" s="20"/>
      <c r="N7" s="39">
        <f>M7-J7</f>
        <v>0</v>
      </c>
      <c r="O7" s="39">
        <f>IF(J7=0,0,N7/ABS(J7))*100</f>
        <v>0</v>
      </c>
      <c r="P7" s="21"/>
    </row>
    <row r="8" spans="1:16" s="9" customFormat="1" ht="15.75" customHeight="1">
      <c r="A8" s="17">
        <v>2</v>
      </c>
      <c r="B8" s="18"/>
      <c r="C8" s="17"/>
      <c r="D8" s="17"/>
      <c r="E8" s="17"/>
      <c r="F8" s="17"/>
      <c r="G8" s="17"/>
      <c r="H8" s="19"/>
      <c r="I8" s="38"/>
      <c r="J8" s="20"/>
      <c r="K8" s="20"/>
      <c r="L8" s="20"/>
      <c r="M8" s="20"/>
      <c r="N8" s="39">
        <f t="shared" ref="N8:N24" si="0">M8-J8</f>
        <v>0</v>
      </c>
      <c r="O8" s="39">
        <f t="shared" ref="O8:O27" si="1">IF(J8=0,0,N8/ABS(J8))*100</f>
        <v>0</v>
      </c>
      <c r="P8" s="21"/>
    </row>
    <row r="9" spans="1:16" s="9" customFormat="1" ht="15.75" customHeight="1">
      <c r="A9" s="17">
        <v>3</v>
      </c>
      <c r="B9" s="18"/>
      <c r="C9" s="17"/>
      <c r="D9" s="17"/>
      <c r="E9" s="17"/>
      <c r="F9" s="17"/>
      <c r="G9" s="17"/>
      <c r="H9" s="19"/>
      <c r="I9" s="38"/>
      <c r="J9" s="20"/>
      <c r="K9" s="20"/>
      <c r="L9" s="20"/>
      <c r="M9" s="20"/>
      <c r="N9" s="39">
        <f t="shared" si="0"/>
        <v>0</v>
      </c>
      <c r="O9" s="39">
        <f t="shared" si="1"/>
        <v>0</v>
      </c>
      <c r="P9" s="21"/>
    </row>
    <row r="10" spans="1:16" s="9" customFormat="1" ht="15.75" customHeight="1">
      <c r="A10" s="17">
        <v>4</v>
      </c>
      <c r="B10" s="18"/>
      <c r="C10" s="17"/>
      <c r="D10" s="17"/>
      <c r="E10" s="17"/>
      <c r="F10" s="17"/>
      <c r="G10" s="17"/>
      <c r="H10" s="19"/>
      <c r="I10" s="38"/>
      <c r="J10" s="20"/>
      <c r="K10" s="20"/>
      <c r="L10" s="20"/>
      <c r="M10" s="20"/>
      <c r="N10" s="39">
        <f t="shared" si="0"/>
        <v>0</v>
      </c>
      <c r="O10" s="39">
        <f t="shared" si="1"/>
        <v>0</v>
      </c>
      <c r="P10" s="21"/>
    </row>
    <row r="11" spans="1:16" s="9" customFormat="1" ht="15.75" customHeight="1">
      <c r="A11" s="17">
        <v>5</v>
      </c>
      <c r="B11" s="18"/>
      <c r="C11" s="17"/>
      <c r="D11" s="17"/>
      <c r="E11" s="17"/>
      <c r="F11" s="17"/>
      <c r="G11" s="17"/>
      <c r="H11" s="19"/>
      <c r="I11" s="38"/>
      <c r="J11" s="20"/>
      <c r="K11" s="20"/>
      <c r="L11" s="20"/>
      <c r="M11" s="20"/>
      <c r="N11" s="39">
        <f t="shared" si="0"/>
        <v>0</v>
      </c>
      <c r="O11" s="39">
        <f t="shared" si="1"/>
        <v>0</v>
      </c>
      <c r="P11" s="21"/>
    </row>
    <row r="12" spans="1:16" s="9" customFormat="1" ht="15.75" customHeight="1">
      <c r="A12" s="17">
        <v>6</v>
      </c>
      <c r="B12" s="18"/>
      <c r="C12" s="17"/>
      <c r="D12" s="17"/>
      <c r="E12" s="17"/>
      <c r="F12" s="17"/>
      <c r="G12" s="17"/>
      <c r="H12" s="19"/>
      <c r="I12" s="38"/>
      <c r="J12" s="20"/>
      <c r="K12" s="20"/>
      <c r="L12" s="20"/>
      <c r="M12" s="20"/>
      <c r="N12" s="39">
        <f t="shared" si="0"/>
        <v>0</v>
      </c>
      <c r="O12" s="39">
        <f t="shared" si="1"/>
        <v>0</v>
      </c>
      <c r="P12" s="21"/>
    </row>
    <row r="13" spans="1:16" s="9" customFormat="1" ht="15.75" customHeight="1">
      <c r="A13" s="17">
        <v>7</v>
      </c>
      <c r="B13" s="18"/>
      <c r="C13" s="17"/>
      <c r="D13" s="17"/>
      <c r="E13" s="17"/>
      <c r="F13" s="17"/>
      <c r="G13" s="17"/>
      <c r="H13" s="19"/>
      <c r="I13" s="38"/>
      <c r="J13" s="20"/>
      <c r="K13" s="20"/>
      <c r="L13" s="20"/>
      <c r="M13" s="20"/>
      <c r="N13" s="39">
        <f t="shared" si="0"/>
        <v>0</v>
      </c>
      <c r="O13" s="39">
        <f t="shared" si="1"/>
        <v>0</v>
      </c>
      <c r="P13" s="21"/>
    </row>
    <row r="14" spans="1:16" s="9" customFormat="1" ht="15.75" customHeight="1">
      <c r="A14" s="17">
        <v>8</v>
      </c>
      <c r="B14" s="18"/>
      <c r="C14" s="17"/>
      <c r="D14" s="17"/>
      <c r="E14" s="17"/>
      <c r="F14" s="17"/>
      <c r="G14" s="17"/>
      <c r="H14" s="19"/>
      <c r="I14" s="38"/>
      <c r="J14" s="20"/>
      <c r="K14" s="20"/>
      <c r="L14" s="20"/>
      <c r="M14" s="20"/>
      <c r="N14" s="39">
        <f t="shared" si="0"/>
        <v>0</v>
      </c>
      <c r="O14" s="39">
        <f t="shared" si="1"/>
        <v>0</v>
      </c>
      <c r="P14" s="21"/>
    </row>
    <row r="15" spans="1:16" s="9" customFormat="1" ht="15.75" customHeight="1">
      <c r="A15" s="17">
        <v>9</v>
      </c>
      <c r="B15" s="18"/>
      <c r="C15" s="17"/>
      <c r="D15" s="17"/>
      <c r="E15" s="17"/>
      <c r="F15" s="17"/>
      <c r="G15" s="17"/>
      <c r="H15" s="19"/>
      <c r="I15" s="38"/>
      <c r="J15" s="20"/>
      <c r="K15" s="20"/>
      <c r="L15" s="20"/>
      <c r="M15" s="20"/>
      <c r="N15" s="39">
        <f t="shared" si="0"/>
        <v>0</v>
      </c>
      <c r="O15" s="39">
        <f t="shared" si="1"/>
        <v>0</v>
      </c>
      <c r="P15" s="21"/>
    </row>
    <row r="16" spans="1:16" s="9" customFormat="1" ht="15.75" customHeight="1">
      <c r="A16" s="17">
        <v>10</v>
      </c>
      <c r="B16" s="18"/>
      <c r="C16" s="17"/>
      <c r="D16" s="17"/>
      <c r="E16" s="17"/>
      <c r="F16" s="17"/>
      <c r="G16" s="17"/>
      <c r="H16" s="19"/>
      <c r="I16" s="38"/>
      <c r="J16" s="20"/>
      <c r="K16" s="20"/>
      <c r="L16" s="20"/>
      <c r="M16" s="20"/>
      <c r="N16" s="39">
        <f t="shared" si="0"/>
        <v>0</v>
      </c>
      <c r="O16" s="39">
        <f t="shared" si="1"/>
        <v>0</v>
      </c>
      <c r="P16" s="21"/>
    </row>
    <row r="17" spans="1:18" s="9" customFormat="1" ht="15.75" customHeight="1">
      <c r="A17" s="17">
        <v>11</v>
      </c>
      <c r="B17" s="18"/>
      <c r="C17" s="17"/>
      <c r="D17" s="17"/>
      <c r="E17" s="17"/>
      <c r="F17" s="17"/>
      <c r="G17" s="17"/>
      <c r="H17" s="19"/>
      <c r="I17" s="38"/>
      <c r="J17" s="20"/>
      <c r="K17" s="20"/>
      <c r="L17" s="20"/>
      <c r="M17" s="20"/>
      <c r="N17" s="39">
        <f t="shared" si="0"/>
        <v>0</v>
      </c>
      <c r="O17" s="39">
        <f t="shared" si="1"/>
        <v>0</v>
      </c>
      <c r="P17" s="21"/>
    </row>
    <row r="18" spans="1:18" s="9" customFormat="1" ht="15.75" customHeight="1">
      <c r="A18" s="17">
        <v>12</v>
      </c>
      <c r="B18" s="18"/>
      <c r="C18" s="17"/>
      <c r="D18" s="17"/>
      <c r="E18" s="17"/>
      <c r="F18" s="17"/>
      <c r="G18" s="17"/>
      <c r="H18" s="19"/>
      <c r="I18" s="38"/>
      <c r="J18" s="20"/>
      <c r="K18" s="20"/>
      <c r="L18" s="20"/>
      <c r="M18" s="20"/>
      <c r="N18" s="39">
        <f t="shared" si="0"/>
        <v>0</v>
      </c>
      <c r="O18" s="39">
        <f t="shared" si="1"/>
        <v>0</v>
      </c>
      <c r="P18" s="21"/>
      <c r="Q18" s="92"/>
      <c r="R18" s="92"/>
    </row>
    <row r="19" spans="1:18" s="9" customFormat="1" ht="15.75" customHeight="1">
      <c r="A19" s="17">
        <v>13</v>
      </c>
      <c r="B19" s="18"/>
      <c r="C19" s="17"/>
      <c r="D19" s="17"/>
      <c r="E19" s="17"/>
      <c r="F19" s="17"/>
      <c r="G19" s="17"/>
      <c r="H19" s="19"/>
      <c r="I19" s="38"/>
      <c r="J19" s="20"/>
      <c r="K19" s="20"/>
      <c r="L19" s="20"/>
      <c r="M19" s="20"/>
      <c r="N19" s="39">
        <f t="shared" si="0"/>
        <v>0</v>
      </c>
      <c r="O19" s="39">
        <f t="shared" si="1"/>
        <v>0</v>
      </c>
      <c r="P19" s="21"/>
      <c r="Q19" s="92"/>
      <c r="R19" s="92"/>
    </row>
    <row r="20" spans="1:18" s="9" customFormat="1" ht="15.75" customHeight="1">
      <c r="A20" s="17">
        <v>14</v>
      </c>
      <c r="B20" s="18"/>
      <c r="C20" s="17"/>
      <c r="D20" s="17"/>
      <c r="E20" s="17"/>
      <c r="F20" s="17"/>
      <c r="G20" s="17"/>
      <c r="H20" s="19"/>
      <c r="I20" s="38"/>
      <c r="J20" s="20"/>
      <c r="K20" s="20"/>
      <c r="L20" s="20"/>
      <c r="M20" s="20"/>
      <c r="N20" s="39">
        <f t="shared" si="0"/>
        <v>0</v>
      </c>
      <c r="O20" s="39">
        <f t="shared" si="1"/>
        <v>0</v>
      </c>
      <c r="P20" s="21"/>
      <c r="Q20" s="92"/>
      <c r="R20" s="92"/>
    </row>
    <row r="21" spans="1:18" s="9" customFormat="1" ht="15.75" customHeight="1">
      <c r="A21" s="17">
        <v>15</v>
      </c>
      <c r="B21" s="18"/>
      <c r="C21" s="17"/>
      <c r="D21" s="17"/>
      <c r="E21" s="17"/>
      <c r="F21" s="17"/>
      <c r="G21" s="17"/>
      <c r="H21" s="19"/>
      <c r="I21" s="38"/>
      <c r="J21" s="20"/>
      <c r="K21" s="20"/>
      <c r="L21" s="20"/>
      <c r="M21" s="20"/>
      <c r="N21" s="39">
        <f t="shared" si="0"/>
        <v>0</v>
      </c>
      <c r="O21" s="39">
        <f t="shared" si="1"/>
        <v>0</v>
      </c>
      <c r="P21" s="21"/>
      <c r="Q21" s="92"/>
      <c r="R21" s="92"/>
    </row>
    <row r="22" spans="1:18" s="9" customFormat="1" ht="15.75" customHeight="1">
      <c r="A22" s="17">
        <v>16</v>
      </c>
      <c r="B22" s="18"/>
      <c r="C22" s="17"/>
      <c r="D22" s="17"/>
      <c r="E22" s="17"/>
      <c r="F22" s="17"/>
      <c r="G22" s="17"/>
      <c r="H22" s="19"/>
      <c r="I22" s="38"/>
      <c r="J22" s="20"/>
      <c r="K22" s="20"/>
      <c r="L22" s="20"/>
      <c r="M22" s="20"/>
      <c r="N22" s="39">
        <f t="shared" si="0"/>
        <v>0</v>
      </c>
      <c r="O22" s="39">
        <f t="shared" si="1"/>
        <v>0</v>
      </c>
      <c r="P22" s="21"/>
      <c r="Q22" s="92"/>
      <c r="R22" s="92"/>
    </row>
    <row r="23" spans="1:18" s="9" customFormat="1" ht="15.75" customHeight="1">
      <c r="A23" s="17">
        <v>17</v>
      </c>
      <c r="B23" s="18"/>
      <c r="C23" s="17"/>
      <c r="D23" s="17"/>
      <c r="E23" s="17"/>
      <c r="F23" s="17"/>
      <c r="G23" s="17"/>
      <c r="H23" s="19"/>
      <c r="I23" s="38"/>
      <c r="J23" s="20"/>
      <c r="K23" s="20"/>
      <c r="L23" s="20"/>
      <c r="M23" s="20"/>
      <c r="N23" s="39">
        <f t="shared" si="0"/>
        <v>0</v>
      </c>
      <c r="O23" s="39">
        <f t="shared" si="1"/>
        <v>0</v>
      </c>
      <c r="P23" s="21"/>
      <c r="Q23" s="92"/>
      <c r="R23" s="92"/>
    </row>
    <row r="24" spans="1:18" s="9" customFormat="1" ht="15.75" customHeight="1">
      <c r="A24" s="17">
        <v>18</v>
      </c>
      <c r="B24" s="18"/>
      <c r="C24" s="17"/>
      <c r="D24" s="17"/>
      <c r="E24" s="17"/>
      <c r="F24" s="17"/>
      <c r="G24" s="17"/>
      <c r="H24" s="19"/>
      <c r="I24" s="38"/>
      <c r="J24" s="20"/>
      <c r="K24" s="20"/>
      <c r="L24" s="20"/>
      <c r="M24" s="20"/>
      <c r="N24" s="39">
        <f t="shared" si="0"/>
        <v>0</v>
      </c>
      <c r="O24" s="39">
        <f t="shared" si="1"/>
        <v>0</v>
      </c>
      <c r="P24" s="21"/>
      <c r="Q24" s="92"/>
      <c r="R24" s="92"/>
    </row>
    <row r="25" spans="1:18" s="9" customFormat="1" ht="15.75" customHeight="1">
      <c r="A25" s="433" t="s">
        <v>291</v>
      </c>
      <c r="B25" s="452"/>
      <c r="C25" s="452"/>
      <c r="D25" s="452"/>
      <c r="E25" s="452"/>
      <c r="F25" s="452"/>
      <c r="G25" s="452"/>
      <c r="H25" s="434"/>
      <c r="I25" s="65">
        <f>SUM(I7:I24)</f>
        <v>0</v>
      </c>
      <c r="J25" s="65">
        <f>SUM(J7:J24)</f>
        <v>0</v>
      </c>
      <c r="K25" s="65">
        <f>SUM(K7:K24)</f>
        <v>0</v>
      </c>
      <c r="L25" s="39"/>
      <c r="M25" s="65">
        <f>SUM(M7:M24)</f>
        <v>0</v>
      </c>
      <c r="N25" s="65">
        <f>IF(SUM(N7:N24)-(M25-J25)&lt;0.001,SUM(N7:N24),"false")</f>
        <v>0</v>
      </c>
      <c r="O25" s="39">
        <f t="shared" si="1"/>
        <v>0</v>
      </c>
      <c r="P25" s="48"/>
      <c r="Q25" s="123"/>
      <c r="R25" s="92"/>
    </row>
    <row r="26" spans="1:18" s="9" customFormat="1" ht="15.75" customHeight="1">
      <c r="A26" s="433" t="s">
        <v>714</v>
      </c>
      <c r="B26" s="452"/>
      <c r="C26" s="452"/>
      <c r="D26" s="452"/>
      <c r="E26" s="452"/>
      <c r="F26" s="452"/>
      <c r="G26" s="452"/>
      <c r="H26" s="434"/>
      <c r="I26" s="94"/>
      <c r="J26" s="94"/>
      <c r="K26" s="94"/>
      <c r="L26" s="77"/>
      <c r="M26" s="94"/>
      <c r="N26" s="39">
        <f>M26-J26</f>
        <v>0</v>
      </c>
      <c r="O26" s="39">
        <f t="shared" si="1"/>
        <v>0</v>
      </c>
      <c r="P26" s="24"/>
      <c r="Q26" s="92"/>
      <c r="R26" s="92"/>
    </row>
    <row r="27" spans="1:18" s="9" customFormat="1" ht="15.75" customHeight="1">
      <c r="A27" s="433" t="s">
        <v>384</v>
      </c>
      <c r="B27" s="452"/>
      <c r="C27" s="452"/>
      <c r="D27" s="452"/>
      <c r="E27" s="452"/>
      <c r="F27" s="452"/>
      <c r="G27" s="452"/>
      <c r="H27" s="434"/>
      <c r="I27" s="65">
        <f>I25-I26</f>
        <v>0</v>
      </c>
      <c r="J27" s="65">
        <f>J25-J26</f>
        <v>0</v>
      </c>
      <c r="K27" s="65">
        <f>K25-K26</f>
        <v>0</v>
      </c>
      <c r="L27" s="39"/>
      <c r="M27" s="65">
        <f>M25-M26</f>
        <v>0</v>
      </c>
      <c r="N27" s="65">
        <f>N25-N26</f>
        <v>0</v>
      </c>
      <c r="O27" s="39">
        <f t="shared" si="1"/>
        <v>0</v>
      </c>
      <c r="P27" s="48"/>
      <c r="Q27" s="123"/>
      <c r="R27" s="92"/>
    </row>
    <row r="28" spans="1:18" s="10" customFormat="1" ht="15.75" customHeight="1">
      <c r="A28" s="25"/>
      <c r="D28" s="418"/>
      <c r="E28" s="418"/>
      <c r="F28" s="418"/>
      <c r="G28" s="26"/>
      <c r="H28" s="26"/>
      <c r="I28" s="26"/>
      <c r="J28" s="26"/>
      <c r="K28" s="26"/>
    </row>
    <row r="29" spans="1:18" s="10" customFormat="1" ht="15.75" customHeight="1">
      <c r="A29" s="425" t="str">
        <f>表头信息!D8&amp;表头信息!E8</f>
        <v>产权持有单位填表人：谭勃</v>
      </c>
      <c r="B29" s="425"/>
      <c r="C29" s="425"/>
      <c r="D29" s="425"/>
      <c r="E29" s="425"/>
      <c r="F29" s="425"/>
      <c r="G29" s="425"/>
      <c r="I29" s="31"/>
      <c r="J29" s="31"/>
      <c r="M29" s="426" t="str">
        <f>表头信息!D20&amp;表头信息!F23</f>
        <v>评估人员：</v>
      </c>
      <c r="N29" s="426"/>
      <c r="O29" s="426"/>
      <c r="P29" s="426"/>
    </row>
    <row r="30" spans="1:18" s="10" customFormat="1" ht="15.75" customHeight="1">
      <c r="A30" s="30" t="str">
        <f>表头信息!D11&amp;表头信息!E11</f>
        <v>填表日期：2022年11月2日</v>
      </c>
      <c r="B30" s="28"/>
      <c r="C30" s="28"/>
      <c r="D30" s="28"/>
      <c r="E30" s="31"/>
      <c r="F30" s="31"/>
      <c r="H30" s="31"/>
      <c r="I30" s="31"/>
      <c r="J30" s="31"/>
    </row>
    <row r="31" spans="1:18" ht="15.75" customHeight="1">
      <c r="D31" s="56"/>
      <c r="E31" s="56"/>
      <c r="F31" s="56"/>
    </row>
  </sheetData>
  <protectedRanges>
    <protectedRange sqref="A7:M24 I26:K26 M26 P7:P24" name="区域1"/>
  </protectedRanges>
  <mergeCells count="22">
    <mergeCell ref="M29:P29"/>
    <mergeCell ref="A5:A6"/>
    <mergeCell ref="B5:B6"/>
    <mergeCell ref="C5:C6"/>
    <mergeCell ref="D5:D6"/>
    <mergeCell ref="E5:E6"/>
    <mergeCell ref="F5:F6"/>
    <mergeCell ref="G5:G6"/>
    <mergeCell ref="H5:H6"/>
    <mergeCell ref="N5:N6"/>
    <mergeCell ref="O5:O6"/>
    <mergeCell ref="P5:P6"/>
    <mergeCell ref="A25:H25"/>
    <mergeCell ref="A26:H26"/>
    <mergeCell ref="A27:H27"/>
    <mergeCell ref="D28:F28"/>
    <mergeCell ref="A29:G29"/>
    <mergeCell ref="A1:P1"/>
    <mergeCell ref="A2:P2"/>
    <mergeCell ref="A4:E4"/>
    <mergeCell ref="I5:J5"/>
    <mergeCell ref="K5:M5"/>
  </mergeCells>
  <phoneticPr fontId="67" type="noConversion"/>
  <hyperlinks>
    <hyperlink ref="A1:P1" location="'4-8固定资产汇总'!B10" display="=&quot;固定资产—管道和沟槽评估&quot;&amp;表头信息!E35" xr:uid="{00000000-0004-0000-3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7208" r:id="rId4" name="Check Box 72">
              <controlPr defaultSize="0" autoPict="0" macro="[0]!管道沟槽_复选框72_Click">
                <anchor moveWithCells="1">
                  <from>
                    <xdr:col>16</xdr:col>
                    <xdr:colOff>19050</xdr:colOff>
                    <xdr:row>0</xdr:row>
                    <xdr:rowOff>85725</xdr:rowOff>
                  </from>
                  <to>
                    <xdr:col>18</xdr:col>
                    <xdr:colOff>142875</xdr:colOff>
                    <xdr:row>1</xdr:row>
                    <xdr:rowOff>76200</xdr:rowOff>
                  </to>
                </anchor>
              </controlPr>
            </control>
          </mc:Choice>
        </mc:AlternateContent>
      </controls>
    </mc:Choice>
  </mc:AlternateConten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I3"/>
  <sheetViews>
    <sheetView tabSelected="1" workbookViewId="0">
      <selection activeCell="P3" sqref="P3"/>
    </sheetView>
  </sheetViews>
  <sheetFormatPr defaultColWidth="9" defaultRowHeight="15.75"/>
  <cols>
    <col min="1" max="1" width="9" style="114"/>
    <col min="2" max="2" width="22.25" style="115" customWidth="1"/>
    <col min="3" max="3" width="9" style="115"/>
    <col min="4" max="5" width="9" style="114"/>
    <col min="6" max="6" width="9.875" style="116"/>
    <col min="7" max="7" width="36" style="115" customWidth="1"/>
    <col min="8" max="8" width="17.625" style="115" customWidth="1"/>
    <col min="9" max="16384" width="9" style="115"/>
  </cols>
  <sheetData>
    <row r="1" spans="1:9" ht="66" customHeight="1">
      <c r="A1" s="515" t="s">
        <v>715</v>
      </c>
      <c r="B1" s="516"/>
      <c r="C1" s="516"/>
      <c r="D1" s="516"/>
      <c r="E1" s="516"/>
      <c r="F1" s="517"/>
      <c r="G1" s="516"/>
      <c r="H1" s="516"/>
      <c r="I1" s="516"/>
    </row>
    <row r="2" spans="1:9" s="113" customFormat="1">
      <c r="A2" s="117" t="s">
        <v>5</v>
      </c>
      <c r="B2" s="117" t="s">
        <v>716</v>
      </c>
      <c r="C2" s="117" t="s">
        <v>717</v>
      </c>
      <c r="D2" s="117" t="s">
        <v>466</v>
      </c>
      <c r="E2" s="117" t="s">
        <v>468</v>
      </c>
      <c r="F2" s="118" t="s">
        <v>718</v>
      </c>
      <c r="G2" s="117" t="s">
        <v>475</v>
      </c>
      <c r="H2" s="117" t="s">
        <v>719</v>
      </c>
      <c r="I2" s="117" t="s">
        <v>8</v>
      </c>
    </row>
    <row r="3" spans="1:9">
      <c r="A3" s="119">
        <v>1</v>
      </c>
      <c r="B3" s="389" t="s">
        <v>720</v>
      </c>
      <c r="C3" s="120"/>
      <c r="D3" s="119" t="s">
        <v>721</v>
      </c>
      <c r="E3" s="119">
        <v>1</v>
      </c>
      <c r="F3" s="121">
        <v>57766</v>
      </c>
      <c r="G3" s="120" t="s">
        <v>722</v>
      </c>
      <c r="H3" s="120" t="s">
        <v>723</v>
      </c>
      <c r="I3" s="120"/>
    </row>
  </sheetData>
  <mergeCells count="1">
    <mergeCell ref="A1:I1"/>
  </mergeCells>
  <phoneticPr fontId="67" type="noConversion"/>
  <pageMargins left="0.75" right="0.75" top="1" bottom="1" header="0.5" footer="0.5"/>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S30"/>
  <sheetViews>
    <sheetView view="pageBreakPreview" zoomScale="85" zoomScaleNormal="100" workbookViewId="0">
      <pane xSplit="1" ySplit="6" topLeftCell="B22" activePane="bottomRight" state="frozen"/>
      <selection pane="topRight"/>
      <selection pane="bottomLeft"/>
      <selection pane="bottomRight" activeCell="N26" sqref="N26"/>
    </sheetView>
  </sheetViews>
  <sheetFormatPr defaultColWidth="8.625" defaultRowHeight="15.75" customHeight="1" outlineLevelCol="1"/>
  <cols>
    <col min="1" max="1" width="4.25" style="11" customWidth="1"/>
    <col min="2" max="2" width="8" style="11"/>
    <col min="3" max="3" width="13.875" style="11" customWidth="1"/>
    <col min="4" max="4" width="7.5" style="11" customWidth="1"/>
    <col min="5" max="8" width="4.75" style="11" customWidth="1"/>
    <col min="9" max="9" width="7.625" style="11" customWidth="1"/>
    <col min="10" max="16" width="9" style="11"/>
    <col min="17" max="17" width="10" style="11" customWidth="1" outlineLevel="1"/>
    <col min="18" max="18" width="9" style="11" outlineLevel="1"/>
    <col min="19" max="19" width="8.125" style="11" customWidth="1"/>
    <col min="20" max="32" width="9" style="11"/>
    <col min="33" max="16384" width="8.625" style="11"/>
  </cols>
  <sheetData>
    <row r="1" spans="1:19" s="7" customFormat="1" ht="30" customHeight="1">
      <c r="A1" s="415" t="str">
        <f>"固定资产—车辆评估"&amp;表头信息!E35</f>
        <v>固定资产—车辆评估明细表</v>
      </c>
      <c r="B1" s="415"/>
      <c r="C1" s="415"/>
      <c r="D1" s="415"/>
      <c r="E1" s="415"/>
      <c r="F1" s="415"/>
      <c r="G1" s="415"/>
      <c r="H1" s="415"/>
      <c r="I1" s="415"/>
      <c r="J1" s="415"/>
      <c r="K1" s="415"/>
      <c r="L1" s="415"/>
      <c r="M1" s="415"/>
      <c r="N1" s="415"/>
      <c r="O1" s="415"/>
      <c r="P1" s="415"/>
      <c r="Q1" s="415"/>
      <c r="R1" s="415"/>
      <c r="S1" s="415"/>
    </row>
    <row r="2" spans="1:19" ht="15.75" customHeight="1">
      <c r="A2" s="417" t="str">
        <f>表头信息!D5&amp;表头信息!E5</f>
        <v>评估基准日：2022年10月31日</v>
      </c>
      <c r="B2" s="417"/>
      <c r="C2" s="417"/>
      <c r="D2" s="417"/>
      <c r="E2" s="417"/>
      <c r="F2" s="417"/>
      <c r="G2" s="417"/>
      <c r="H2" s="457"/>
      <c r="I2" s="457"/>
      <c r="J2" s="457"/>
      <c r="K2" s="457"/>
      <c r="L2" s="457"/>
      <c r="M2" s="457"/>
      <c r="N2" s="457"/>
      <c r="O2" s="457"/>
      <c r="P2" s="457"/>
      <c r="Q2" s="457"/>
      <c r="R2" s="457"/>
      <c r="S2" s="457"/>
    </row>
    <row r="3" spans="1:19" ht="15.75" customHeight="1">
      <c r="A3" s="12"/>
      <c r="B3" s="12"/>
      <c r="C3" s="12"/>
      <c r="D3" s="12"/>
      <c r="E3" s="12"/>
      <c r="F3" s="12"/>
      <c r="G3" s="12"/>
      <c r="H3" s="13"/>
      <c r="I3" s="13"/>
      <c r="J3" s="13"/>
      <c r="K3" s="13"/>
      <c r="L3" s="13"/>
      <c r="M3" s="13"/>
      <c r="N3" s="13"/>
      <c r="O3" s="13"/>
      <c r="P3" s="13"/>
      <c r="Q3" s="13"/>
      <c r="R3" s="13"/>
      <c r="S3" s="111" t="s">
        <v>724</v>
      </c>
    </row>
    <row r="4" spans="1:19" ht="15.75" customHeight="1">
      <c r="A4" s="458" t="str">
        <f>表头信息!D2&amp;表头信息!E2</f>
        <v>产权持有单位：西安曲江楼观旅游农业开发有限公司</v>
      </c>
      <c r="B4" s="514"/>
      <c r="C4" s="514"/>
      <c r="D4" s="514"/>
      <c r="E4" s="514"/>
      <c r="F4" s="514"/>
      <c r="G4" s="514"/>
      <c r="H4" s="514"/>
      <c r="I4" s="514"/>
      <c r="J4" s="15"/>
      <c r="K4" s="15"/>
      <c r="L4" s="15"/>
      <c r="M4" s="15"/>
      <c r="N4" s="15"/>
      <c r="O4" s="15"/>
      <c r="P4" s="15"/>
      <c r="Q4" s="15"/>
      <c r="R4" s="15"/>
      <c r="S4" s="16" t="s">
        <v>3</v>
      </c>
    </row>
    <row r="5" spans="1:19" s="8" customFormat="1" ht="15.75" customHeight="1">
      <c r="A5" s="476" t="s">
        <v>5</v>
      </c>
      <c r="B5" s="476" t="s">
        <v>725</v>
      </c>
      <c r="C5" s="476" t="s">
        <v>726</v>
      </c>
      <c r="D5" s="476" t="s">
        <v>727</v>
      </c>
      <c r="E5" s="476" t="s">
        <v>466</v>
      </c>
      <c r="F5" s="476" t="s">
        <v>468</v>
      </c>
      <c r="G5" s="455" t="s">
        <v>550</v>
      </c>
      <c r="H5" s="476" t="s">
        <v>520</v>
      </c>
      <c r="I5" s="476" t="s">
        <v>728</v>
      </c>
      <c r="J5" s="476" t="s">
        <v>238</v>
      </c>
      <c r="K5" s="477"/>
      <c r="L5" s="476" t="s">
        <v>239</v>
      </c>
      <c r="M5" s="477"/>
      <c r="N5" s="477"/>
      <c r="O5" s="455" t="s">
        <v>240</v>
      </c>
      <c r="P5" s="476" t="s">
        <v>241</v>
      </c>
      <c r="Q5" s="455" t="s">
        <v>729</v>
      </c>
      <c r="R5" s="455" t="s">
        <v>730</v>
      </c>
      <c r="S5" s="455" t="s">
        <v>8</v>
      </c>
    </row>
    <row r="6" spans="1:19" s="8" customFormat="1" ht="15.75" customHeight="1">
      <c r="A6" s="477"/>
      <c r="B6" s="477"/>
      <c r="C6" s="477"/>
      <c r="D6" s="477"/>
      <c r="E6" s="477"/>
      <c r="F6" s="477"/>
      <c r="G6" s="456"/>
      <c r="H6" s="477"/>
      <c r="I6" s="477"/>
      <c r="J6" s="81" t="s">
        <v>647</v>
      </c>
      <c r="K6" s="35" t="s">
        <v>648</v>
      </c>
      <c r="L6" s="35" t="s">
        <v>647</v>
      </c>
      <c r="M6" s="35" t="s">
        <v>526</v>
      </c>
      <c r="N6" s="35" t="s">
        <v>648</v>
      </c>
      <c r="O6" s="456"/>
      <c r="P6" s="477"/>
      <c r="Q6" s="463"/>
      <c r="R6" s="463"/>
      <c r="S6" s="463"/>
    </row>
    <row r="7" spans="1:19" s="9" customFormat="1" ht="15.75" customHeight="1">
      <c r="A7" s="17">
        <v>1</v>
      </c>
      <c r="B7" s="17"/>
      <c r="C7" s="18"/>
      <c r="D7" s="18"/>
      <c r="E7" s="17"/>
      <c r="F7" s="58"/>
      <c r="G7" s="19"/>
      <c r="H7" s="19"/>
      <c r="I7" s="20"/>
      <c r="J7" s="38"/>
      <c r="K7" s="20"/>
      <c r="L7" s="20"/>
      <c r="M7" s="20"/>
      <c r="N7" s="20"/>
      <c r="O7" s="39">
        <f>N7-K7</f>
        <v>0</v>
      </c>
      <c r="P7" s="39">
        <f>IF(K7=0,0,O7/ABS(K7))*100</f>
        <v>0</v>
      </c>
      <c r="Q7" s="112"/>
      <c r="R7" s="112"/>
      <c r="S7" s="21"/>
    </row>
    <row r="8" spans="1:19" s="9" customFormat="1" ht="15.75" customHeight="1">
      <c r="A8" s="17">
        <v>2</v>
      </c>
      <c r="B8" s="17"/>
      <c r="C8" s="18"/>
      <c r="D8" s="18"/>
      <c r="E8" s="17"/>
      <c r="F8" s="58"/>
      <c r="G8" s="19"/>
      <c r="H8" s="19"/>
      <c r="I8" s="20"/>
      <c r="J8" s="38"/>
      <c r="K8" s="20"/>
      <c r="L8" s="20"/>
      <c r="M8" s="20"/>
      <c r="N8" s="20"/>
      <c r="O8" s="39">
        <f t="shared" ref="O8:O24" si="0">N8-K8</f>
        <v>0</v>
      </c>
      <c r="P8" s="39">
        <f t="shared" ref="P8:P27" si="1">IF(K8=0,0,O8/ABS(K8))*100</f>
        <v>0</v>
      </c>
      <c r="Q8" s="112"/>
      <c r="R8" s="112"/>
      <c r="S8" s="21"/>
    </row>
    <row r="9" spans="1:19" s="9" customFormat="1" ht="15.75" customHeight="1">
      <c r="A9" s="17">
        <v>3</v>
      </c>
      <c r="B9" s="17"/>
      <c r="C9" s="18"/>
      <c r="D9" s="18"/>
      <c r="E9" s="17"/>
      <c r="F9" s="58"/>
      <c r="G9" s="19"/>
      <c r="H9" s="19"/>
      <c r="I9" s="20"/>
      <c r="J9" s="38"/>
      <c r="K9" s="20"/>
      <c r="L9" s="20"/>
      <c r="M9" s="20"/>
      <c r="N9" s="20"/>
      <c r="O9" s="39">
        <f t="shared" si="0"/>
        <v>0</v>
      </c>
      <c r="P9" s="39">
        <f t="shared" si="1"/>
        <v>0</v>
      </c>
      <c r="Q9" s="112"/>
      <c r="R9" s="112"/>
      <c r="S9" s="21"/>
    </row>
    <row r="10" spans="1:19" s="9" customFormat="1" ht="15.75" customHeight="1">
      <c r="A10" s="17">
        <v>4</v>
      </c>
      <c r="B10" s="17"/>
      <c r="C10" s="18"/>
      <c r="D10" s="18"/>
      <c r="E10" s="17"/>
      <c r="F10" s="58"/>
      <c r="G10" s="19"/>
      <c r="H10" s="19"/>
      <c r="I10" s="20"/>
      <c r="J10" s="38"/>
      <c r="K10" s="20"/>
      <c r="L10" s="20"/>
      <c r="M10" s="20"/>
      <c r="N10" s="20"/>
      <c r="O10" s="39">
        <f t="shared" si="0"/>
        <v>0</v>
      </c>
      <c r="P10" s="39">
        <f t="shared" si="1"/>
        <v>0</v>
      </c>
      <c r="Q10" s="112"/>
      <c r="R10" s="112"/>
      <c r="S10" s="21"/>
    </row>
    <row r="11" spans="1:19" s="9" customFormat="1" ht="15.75" customHeight="1">
      <c r="A11" s="17">
        <v>5</v>
      </c>
      <c r="B11" s="17"/>
      <c r="C11" s="18"/>
      <c r="D11" s="18"/>
      <c r="E11" s="17"/>
      <c r="F11" s="58"/>
      <c r="G11" s="19"/>
      <c r="H11" s="19"/>
      <c r="I11" s="20"/>
      <c r="J11" s="38"/>
      <c r="K11" s="20"/>
      <c r="L11" s="20"/>
      <c r="M11" s="20"/>
      <c r="N11" s="20"/>
      <c r="O11" s="39">
        <f t="shared" si="0"/>
        <v>0</v>
      </c>
      <c r="P11" s="39">
        <f t="shared" si="1"/>
        <v>0</v>
      </c>
      <c r="Q11" s="112"/>
      <c r="R11" s="112"/>
      <c r="S11" s="21"/>
    </row>
    <row r="12" spans="1:19" s="9" customFormat="1" ht="15.75" customHeight="1">
      <c r="A12" s="17">
        <v>6</v>
      </c>
      <c r="B12" s="17"/>
      <c r="C12" s="18"/>
      <c r="D12" s="18"/>
      <c r="E12" s="17"/>
      <c r="F12" s="58"/>
      <c r="G12" s="19"/>
      <c r="H12" s="19"/>
      <c r="I12" s="20"/>
      <c r="J12" s="38"/>
      <c r="K12" s="20"/>
      <c r="L12" s="20"/>
      <c r="M12" s="20"/>
      <c r="N12" s="20"/>
      <c r="O12" s="39">
        <f t="shared" si="0"/>
        <v>0</v>
      </c>
      <c r="P12" s="39">
        <f t="shared" si="1"/>
        <v>0</v>
      </c>
      <c r="Q12" s="112"/>
      <c r="R12" s="112"/>
      <c r="S12" s="21"/>
    </row>
    <row r="13" spans="1:19" s="9" customFormat="1" ht="15.75" customHeight="1">
      <c r="A13" s="17">
        <v>7</v>
      </c>
      <c r="B13" s="17"/>
      <c r="C13" s="18"/>
      <c r="D13" s="18"/>
      <c r="E13" s="17"/>
      <c r="F13" s="58"/>
      <c r="G13" s="19"/>
      <c r="H13" s="19"/>
      <c r="I13" s="20"/>
      <c r="J13" s="38"/>
      <c r="K13" s="20"/>
      <c r="L13" s="20"/>
      <c r="M13" s="20"/>
      <c r="N13" s="20"/>
      <c r="O13" s="39">
        <f t="shared" si="0"/>
        <v>0</v>
      </c>
      <c r="P13" s="39">
        <f t="shared" si="1"/>
        <v>0</v>
      </c>
      <c r="Q13" s="112"/>
      <c r="R13" s="112"/>
      <c r="S13" s="21"/>
    </row>
    <row r="14" spans="1:19" s="9" customFormat="1" ht="15.75" customHeight="1">
      <c r="A14" s="17">
        <v>8</v>
      </c>
      <c r="B14" s="17"/>
      <c r="C14" s="18"/>
      <c r="D14" s="18"/>
      <c r="E14" s="17"/>
      <c r="F14" s="58"/>
      <c r="G14" s="19"/>
      <c r="H14" s="19"/>
      <c r="I14" s="20"/>
      <c r="J14" s="38"/>
      <c r="K14" s="20"/>
      <c r="L14" s="20"/>
      <c r="M14" s="20"/>
      <c r="N14" s="20"/>
      <c r="O14" s="39">
        <f t="shared" si="0"/>
        <v>0</v>
      </c>
      <c r="P14" s="39">
        <f t="shared" si="1"/>
        <v>0</v>
      </c>
      <c r="Q14" s="112"/>
      <c r="R14" s="112"/>
      <c r="S14" s="21"/>
    </row>
    <row r="15" spans="1:19" s="9" customFormat="1" ht="15.75" customHeight="1">
      <c r="A15" s="17">
        <v>9</v>
      </c>
      <c r="B15" s="17"/>
      <c r="C15" s="18"/>
      <c r="D15" s="18"/>
      <c r="E15" s="17"/>
      <c r="F15" s="58"/>
      <c r="G15" s="19"/>
      <c r="H15" s="19"/>
      <c r="I15" s="20"/>
      <c r="J15" s="38"/>
      <c r="K15" s="20"/>
      <c r="L15" s="20"/>
      <c r="M15" s="20"/>
      <c r="N15" s="20"/>
      <c r="O15" s="39">
        <f t="shared" si="0"/>
        <v>0</v>
      </c>
      <c r="P15" s="39">
        <f t="shared" si="1"/>
        <v>0</v>
      </c>
      <c r="Q15" s="112"/>
      <c r="R15" s="112"/>
      <c r="S15" s="21"/>
    </row>
    <row r="16" spans="1:19" s="9" customFormat="1" ht="15.75" customHeight="1">
      <c r="A16" s="17">
        <v>10</v>
      </c>
      <c r="B16" s="17"/>
      <c r="C16" s="18"/>
      <c r="D16" s="18"/>
      <c r="E16" s="17"/>
      <c r="F16" s="58"/>
      <c r="G16" s="19"/>
      <c r="H16" s="19"/>
      <c r="I16" s="20"/>
      <c r="J16" s="38"/>
      <c r="K16" s="20"/>
      <c r="L16" s="20"/>
      <c r="M16" s="20"/>
      <c r="N16" s="20"/>
      <c r="O16" s="39">
        <f t="shared" si="0"/>
        <v>0</v>
      </c>
      <c r="P16" s="39">
        <f t="shared" si="1"/>
        <v>0</v>
      </c>
      <c r="Q16" s="112"/>
      <c r="R16" s="112"/>
      <c r="S16" s="21"/>
    </row>
    <row r="17" spans="1:19" s="9" customFormat="1" ht="15.75" customHeight="1">
      <c r="A17" s="17">
        <v>11</v>
      </c>
      <c r="B17" s="17"/>
      <c r="C17" s="18"/>
      <c r="D17" s="18"/>
      <c r="E17" s="17"/>
      <c r="F17" s="58"/>
      <c r="G17" s="19"/>
      <c r="H17" s="19"/>
      <c r="I17" s="20"/>
      <c r="J17" s="38"/>
      <c r="K17" s="20"/>
      <c r="L17" s="20"/>
      <c r="M17" s="20"/>
      <c r="N17" s="20"/>
      <c r="O17" s="39">
        <f t="shared" si="0"/>
        <v>0</v>
      </c>
      <c r="P17" s="39">
        <f t="shared" si="1"/>
        <v>0</v>
      </c>
      <c r="Q17" s="112"/>
      <c r="R17" s="112"/>
      <c r="S17" s="21"/>
    </row>
    <row r="18" spans="1:19" s="9" customFormat="1" ht="15.75" customHeight="1">
      <c r="A18" s="17">
        <v>12</v>
      </c>
      <c r="B18" s="17"/>
      <c r="C18" s="18"/>
      <c r="D18" s="18"/>
      <c r="E18" s="17"/>
      <c r="F18" s="58"/>
      <c r="G18" s="19"/>
      <c r="H18" s="19"/>
      <c r="I18" s="20"/>
      <c r="J18" s="38"/>
      <c r="K18" s="20"/>
      <c r="L18" s="20"/>
      <c r="M18" s="20"/>
      <c r="N18" s="20"/>
      <c r="O18" s="39">
        <f t="shared" si="0"/>
        <v>0</v>
      </c>
      <c r="P18" s="39">
        <f t="shared" si="1"/>
        <v>0</v>
      </c>
      <c r="Q18" s="112"/>
      <c r="R18" s="112"/>
      <c r="S18" s="21"/>
    </row>
    <row r="19" spans="1:19" s="9" customFormat="1" ht="15.75" customHeight="1">
      <c r="A19" s="17">
        <v>13</v>
      </c>
      <c r="B19" s="17"/>
      <c r="C19" s="18"/>
      <c r="D19" s="18"/>
      <c r="E19" s="17"/>
      <c r="F19" s="58"/>
      <c r="G19" s="19"/>
      <c r="H19" s="19"/>
      <c r="I19" s="20"/>
      <c r="J19" s="38"/>
      <c r="K19" s="20"/>
      <c r="L19" s="20"/>
      <c r="M19" s="20"/>
      <c r="N19" s="20"/>
      <c r="O19" s="39">
        <f t="shared" si="0"/>
        <v>0</v>
      </c>
      <c r="P19" s="39">
        <f t="shared" si="1"/>
        <v>0</v>
      </c>
      <c r="Q19" s="112"/>
      <c r="R19" s="112"/>
      <c r="S19" s="21"/>
    </row>
    <row r="20" spans="1:19" s="9" customFormat="1" ht="15.75" customHeight="1">
      <c r="A20" s="17">
        <v>14</v>
      </c>
      <c r="B20" s="17"/>
      <c r="C20" s="18"/>
      <c r="D20" s="18"/>
      <c r="E20" s="17"/>
      <c r="F20" s="58"/>
      <c r="G20" s="19"/>
      <c r="H20" s="19"/>
      <c r="I20" s="20"/>
      <c r="J20" s="38"/>
      <c r="K20" s="20"/>
      <c r="L20" s="20"/>
      <c r="M20" s="20"/>
      <c r="N20" s="20"/>
      <c r="O20" s="39">
        <f t="shared" si="0"/>
        <v>0</v>
      </c>
      <c r="P20" s="39">
        <f t="shared" si="1"/>
        <v>0</v>
      </c>
      <c r="Q20" s="112"/>
      <c r="R20" s="112"/>
      <c r="S20" s="21"/>
    </row>
    <row r="21" spans="1:19" s="9" customFormat="1" ht="15.75" customHeight="1">
      <c r="A21" s="17">
        <v>15</v>
      </c>
      <c r="B21" s="17"/>
      <c r="C21" s="18"/>
      <c r="D21" s="18"/>
      <c r="E21" s="17"/>
      <c r="F21" s="58"/>
      <c r="G21" s="19"/>
      <c r="H21" s="19"/>
      <c r="I21" s="20"/>
      <c r="J21" s="38"/>
      <c r="K21" s="20"/>
      <c r="L21" s="20"/>
      <c r="M21" s="20"/>
      <c r="N21" s="20"/>
      <c r="O21" s="39">
        <f t="shared" si="0"/>
        <v>0</v>
      </c>
      <c r="P21" s="39">
        <f t="shared" si="1"/>
        <v>0</v>
      </c>
      <c r="Q21" s="112"/>
      <c r="R21" s="112"/>
      <c r="S21" s="21"/>
    </row>
    <row r="22" spans="1:19" s="9" customFormat="1" ht="15.75" customHeight="1">
      <c r="A22" s="17">
        <v>16</v>
      </c>
      <c r="B22" s="17"/>
      <c r="C22" s="18"/>
      <c r="D22" s="18"/>
      <c r="E22" s="17"/>
      <c r="F22" s="58"/>
      <c r="G22" s="19"/>
      <c r="H22" s="19"/>
      <c r="I22" s="20"/>
      <c r="J22" s="38"/>
      <c r="K22" s="20"/>
      <c r="L22" s="20"/>
      <c r="M22" s="20"/>
      <c r="N22" s="20"/>
      <c r="O22" s="39">
        <f t="shared" si="0"/>
        <v>0</v>
      </c>
      <c r="P22" s="39">
        <f t="shared" si="1"/>
        <v>0</v>
      </c>
      <c r="Q22" s="112"/>
      <c r="R22" s="112"/>
      <c r="S22" s="21"/>
    </row>
    <row r="23" spans="1:19" s="9" customFormat="1" ht="15.75" customHeight="1">
      <c r="A23" s="17">
        <v>17</v>
      </c>
      <c r="B23" s="17"/>
      <c r="C23" s="18"/>
      <c r="D23" s="18"/>
      <c r="E23" s="17"/>
      <c r="F23" s="58"/>
      <c r="G23" s="19"/>
      <c r="H23" s="19"/>
      <c r="I23" s="20"/>
      <c r="J23" s="38"/>
      <c r="K23" s="20"/>
      <c r="L23" s="20"/>
      <c r="M23" s="20"/>
      <c r="N23" s="20"/>
      <c r="O23" s="39">
        <f t="shared" si="0"/>
        <v>0</v>
      </c>
      <c r="P23" s="39">
        <f t="shared" si="1"/>
        <v>0</v>
      </c>
      <c r="Q23" s="112"/>
      <c r="R23" s="112"/>
      <c r="S23" s="21"/>
    </row>
    <row r="24" spans="1:19" s="9" customFormat="1" ht="15.75" customHeight="1">
      <c r="A24" s="17">
        <v>18</v>
      </c>
      <c r="B24" s="17"/>
      <c r="C24" s="18"/>
      <c r="D24" s="18"/>
      <c r="E24" s="17"/>
      <c r="F24" s="58"/>
      <c r="G24" s="19"/>
      <c r="H24" s="19"/>
      <c r="I24" s="20"/>
      <c r="J24" s="38"/>
      <c r="K24" s="20"/>
      <c r="L24" s="20"/>
      <c r="M24" s="20"/>
      <c r="N24" s="20"/>
      <c r="O24" s="39">
        <f t="shared" si="0"/>
        <v>0</v>
      </c>
      <c r="P24" s="39">
        <f t="shared" si="1"/>
        <v>0</v>
      </c>
      <c r="Q24" s="112"/>
      <c r="R24" s="112"/>
      <c r="S24" s="21"/>
    </row>
    <row r="25" spans="1:19" s="9" customFormat="1" ht="15.75" customHeight="1">
      <c r="A25" s="433" t="s">
        <v>291</v>
      </c>
      <c r="B25" s="452"/>
      <c r="C25" s="452"/>
      <c r="D25" s="452"/>
      <c r="E25" s="434"/>
      <c r="F25" s="39">
        <f>SUM(F7:F24)</f>
        <v>0</v>
      </c>
      <c r="G25" s="48"/>
      <c r="H25" s="48"/>
      <c r="I25" s="39"/>
      <c r="J25" s="65">
        <f>SUM(J7:J24)</f>
        <v>0</v>
      </c>
      <c r="K25" s="65">
        <f>SUM(K7:K24)</f>
        <v>0</v>
      </c>
      <c r="L25" s="65">
        <f>SUM(L7:L24)</f>
        <v>0</v>
      </c>
      <c r="M25" s="39"/>
      <c r="N25" s="65">
        <f>SUM(N7:N24)</f>
        <v>0</v>
      </c>
      <c r="O25" s="65">
        <f>IF(SUM(O7:O24)-(N25-K25)&lt;0.001,SUM(O7:O24),"false")</f>
        <v>0</v>
      </c>
      <c r="P25" s="39">
        <f t="shared" si="1"/>
        <v>0</v>
      </c>
      <c r="Q25" s="39"/>
      <c r="R25" s="39"/>
      <c r="S25" s="105"/>
    </row>
    <row r="26" spans="1:19" s="9" customFormat="1" ht="15.75" customHeight="1">
      <c r="A26" s="433" t="s">
        <v>731</v>
      </c>
      <c r="B26" s="452"/>
      <c r="C26" s="452"/>
      <c r="D26" s="452"/>
      <c r="E26" s="434"/>
      <c r="F26" s="77"/>
      <c r="G26" s="48"/>
      <c r="H26" s="48"/>
      <c r="I26" s="39"/>
      <c r="J26" s="94"/>
      <c r="K26" s="94"/>
      <c r="L26" s="94"/>
      <c r="M26" s="77"/>
      <c r="N26" s="94"/>
      <c r="O26" s="39">
        <f>N26-K26</f>
        <v>0</v>
      </c>
      <c r="P26" s="39">
        <f t="shared" si="1"/>
        <v>0</v>
      </c>
      <c r="Q26" s="39"/>
      <c r="R26" s="39"/>
      <c r="S26" s="24"/>
    </row>
    <row r="27" spans="1:19" s="9" customFormat="1" ht="15.75" customHeight="1">
      <c r="A27" s="433" t="s">
        <v>384</v>
      </c>
      <c r="B27" s="452"/>
      <c r="C27" s="452"/>
      <c r="D27" s="452"/>
      <c r="E27" s="434"/>
      <c r="F27" s="39">
        <f>F25-F26</f>
        <v>0</v>
      </c>
      <c r="G27" s="48"/>
      <c r="H27" s="48"/>
      <c r="I27" s="39"/>
      <c r="J27" s="65">
        <f>J25-J26</f>
        <v>0</v>
      </c>
      <c r="K27" s="65">
        <f>K25-K26</f>
        <v>0</v>
      </c>
      <c r="L27" s="65">
        <f>L25-L26</f>
        <v>0</v>
      </c>
      <c r="M27" s="39"/>
      <c r="N27" s="65">
        <f>N25-N26</f>
        <v>0</v>
      </c>
      <c r="O27" s="65">
        <f>O25-O26</f>
        <v>0</v>
      </c>
      <c r="P27" s="39">
        <f t="shared" si="1"/>
        <v>0</v>
      </c>
      <c r="Q27" s="39"/>
      <c r="R27" s="39"/>
      <c r="S27" s="105"/>
    </row>
    <row r="28" spans="1:19" s="10" customFormat="1" ht="15.75" customHeight="1">
      <c r="A28" s="25"/>
      <c r="D28" s="418"/>
      <c r="E28" s="418"/>
      <c r="F28" s="418"/>
      <c r="G28" s="26"/>
      <c r="H28" s="26"/>
      <c r="I28" s="26"/>
      <c r="J28" s="26"/>
      <c r="K28" s="26"/>
    </row>
    <row r="29" spans="1:19" s="10" customFormat="1" ht="15.75" customHeight="1">
      <c r="A29" s="425" t="str">
        <f>表头信息!D8&amp;表头信息!E8</f>
        <v>产权持有单位填表人：谭勃</v>
      </c>
      <c r="B29" s="425"/>
      <c r="C29" s="425"/>
      <c r="D29" s="425"/>
      <c r="E29" s="425"/>
      <c r="F29" s="425"/>
      <c r="G29" s="425"/>
      <c r="H29" s="425"/>
      <c r="I29" s="425"/>
      <c r="J29" s="31"/>
      <c r="N29" s="426" t="str">
        <f>表头信息!D20&amp;表头信息!G23</f>
        <v>评估人员：柳青、殷涛</v>
      </c>
      <c r="O29" s="426"/>
      <c r="P29" s="426"/>
      <c r="Q29" s="426"/>
      <c r="R29" s="426"/>
      <c r="S29" s="426"/>
    </row>
    <row r="30" spans="1:19" s="10" customFormat="1" ht="15.75" customHeight="1">
      <c r="A30" s="30" t="str">
        <f>表头信息!D11&amp;表头信息!E11</f>
        <v>填表日期：2022年11月2日</v>
      </c>
      <c r="B30" s="28"/>
      <c r="C30" s="28"/>
      <c r="D30" s="28"/>
      <c r="E30" s="31"/>
      <c r="F30" s="31"/>
      <c r="H30" s="31"/>
      <c r="I30" s="31"/>
      <c r="J30" s="31"/>
    </row>
  </sheetData>
  <protectedRanges>
    <protectedRange sqref="A7:N24 J26:L26 N26 S7:S24" name="区域1"/>
  </protectedRanges>
  <mergeCells count="25">
    <mergeCell ref="N29:S29"/>
    <mergeCell ref="A5:A6"/>
    <mergeCell ref="B5:B6"/>
    <mergeCell ref="C5:C6"/>
    <mergeCell ref="D5:D6"/>
    <mergeCell ref="E5:E6"/>
    <mergeCell ref="F5:F6"/>
    <mergeCell ref="G5:G6"/>
    <mergeCell ref="H5:H6"/>
    <mergeCell ref="I5:I6"/>
    <mergeCell ref="O5:O6"/>
    <mergeCell ref="P5:P6"/>
    <mergeCell ref="Q5:Q6"/>
    <mergeCell ref="R5:R6"/>
    <mergeCell ref="S5:S6"/>
    <mergeCell ref="A25:E25"/>
    <mergeCell ref="A26:E26"/>
    <mergeCell ref="A27:E27"/>
    <mergeCell ref="D28:F28"/>
    <mergeCell ref="A29:I29"/>
    <mergeCell ref="A1:S1"/>
    <mergeCell ref="A2:S2"/>
    <mergeCell ref="A4:I4"/>
    <mergeCell ref="J5:K5"/>
    <mergeCell ref="L5:N5"/>
  </mergeCells>
  <phoneticPr fontId="67" type="noConversion"/>
  <hyperlinks>
    <hyperlink ref="A1:S1" location="'4-8固定资产汇总'!B15" display="=&quot;固定资产—车辆评估&quot;&amp;表头信息!E35" xr:uid="{00000000-0004-0000-3800-000000000000}"/>
    <hyperlink ref="Q1:R1" location="'4-6固定资产汇总'!B15" display="'4-6固定资产汇总'!B15" xr:uid="{00000000-0004-0000-3800-000001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49256" r:id="rId4" name="Check Box 72">
              <controlPr defaultSize="0" autoPict="0" macro="[0]!车辆_复选框72_Click">
                <anchor moveWithCells="1">
                  <from>
                    <xdr:col>19</xdr:col>
                    <xdr:colOff>0</xdr:colOff>
                    <xdr:row>0</xdr:row>
                    <xdr:rowOff>76200</xdr:rowOff>
                  </from>
                  <to>
                    <xdr:col>21</xdr:col>
                    <xdr:colOff>57150</xdr:colOff>
                    <xdr:row>1</xdr:row>
                    <xdr:rowOff>123825</xdr:rowOff>
                  </to>
                </anchor>
              </controlPr>
            </control>
          </mc:Choice>
        </mc:AlternateContent>
      </controls>
    </mc:Choice>
  </mc:AlternateContent>
</worksheet>
</file>

<file path=xl/worksheets/sheet5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1:P30"/>
  <sheetViews>
    <sheetView view="pageBreakPreview" zoomScale="85" zoomScaleNormal="100" workbookViewId="0">
      <pane xSplit="1" ySplit="6" topLeftCell="B22" activePane="bottomRight" state="frozen"/>
      <selection pane="topRight"/>
      <selection pane="bottomLeft"/>
      <selection pane="bottomRight" activeCell="L7" sqref="L7:M7"/>
    </sheetView>
  </sheetViews>
  <sheetFormatPr defaultColWidth="8.625" defaultRowHeight="15.75" customHeight="1"/>
  <cols>
    <col min="1" max="1" width="3.875" style="11" customWidth="1"/>
    <col min="2" max="2" width="6.875" style="11" customWidth="1"/>
    <col min="3" max="3" width="12.625" style="11" customWidth="1"/>
    <col min="4" max="4" width="16.25" style="11" customWidth="1"/>
    <col min="5" max="9" width="5" style="11" customWidth="1"/>
    <col min="10" max="10" width="8" style="11" customWidth="1"/>
    <col min="11" max="15" width="9.125" style="11" customWidth="1"/>
    <col min="16" max="16" width="12.875" style="11" customWidth="1"/>
    <col min="17" max="32" width="9" style="11"/>
    <col min="33" max="16384" width="8.625" style="11"/>
  </cols>
  <sheetData>
    <row r="1" spans="1:16" s="7" customFormat="1" ht="30" customHeight="1">
      <c r="A1" s="415" t="str">
        <f>"固定资产—土地评估"&amp;表头信息!E35</f>
        <v>固定资产—土地评估明细表</v>
      </c>
      <c r="B1" s="415"/>
      <c r="C1" s="415"/>
      <c r="D1" s="415"/>
      <c r="E1" s="415"/>
      <c r="F1" s="415"/>
      <c r="G1" s="415"/>
      <c r="H1" s="437"/>
      <c r="I1" s="437"/>
      <c r="J1" s="437"/>
      <c r="K1" s="437"/>
      <c r="L1" s="437"/>
      <c r="M1" s="437"/>
      <c r="N1" s="437"/>
      <c r="O1" s="437"/>
      <c r="P1" s="437"/>
    </row>
    <row r="2" spans="1:16" ht="15.75" customHeight="1">
      <c r="A2" s="417" t="str">
        <f>表头信息!D5&amp;表头信息!E5</f>
        <v>评估基准日：2022年10月31日</v>
      </c>
      <c r="B2" s="417"/>
      <c r="C2" s="417"/>
      <c r="D2" s="417"/>
      <c r="E2" s="417"/>
      <c r="F2" s="417"/>
      <c r="G2" s="417"/>
      <c r="H2" s="417"/>
      <c r="I2" s="417"/>
      <c r="J2" s="457"/>
      <c r="K2" s="457"/>
      <c r="L2" s="457"/>
      <c r="M2" s="457"/>
      <c r="N2" s="457"/>
      <c r="O2" s="457"/>
      <c r="P2" s="457"/>
    </row>
    <row r="3" spans="1:16" ht="15.75" customHeight="1">
      <c r="A3" s="12"/>
      <c r="B3" s="12"/>
      <c r="C3" s="12"/>
      <c r="D3" s="12"/>
      <c r="E3" s="12"/>
      <c r="F3" s="12"/>
      <c r="G3" s="12"/>
      <c r="H3" s="12"/>
      <c r="I3" s="12"/>
      <c r="J3" s="13"/>
      <c r="K3" s="13"/>
      <c r="L3" s="13"/>
      <c r="M3" s="13"/>
      <c r="N3" s="13"/>
      <c r="O3" s="448" t="s">
        <v>732</v>
      </c>
      <c r="P3" s="449"/>
    </row>
    <row r="4" spans="1:16" ht="15.75" customHeight="1">
      <c r="A4" s="458" t="str">
        <f>表头信息!D2&amp;表头信息!E2</f>
        <v>产权持有单位：西安曲江楼观旅游农业开发有限公司</v>
      </c>
      <c r="B4" s="514"/>
      <c r="C4" s="514"/>
      <c r="D4" s="514"/>
      <c r="E4" s="15"/>
      <c r="F4" s="15"/>
      <c r="G4" s="15"/>
      <c r="H4" s="15"/>
      <c r="I4" s="15"/>
      <c r="J4" s="15"/>
      <c r="K4" s="15"/>
      <c r="L4" s="15"/>
      <c r="M4" s="15"/>
      <c r="N4" s="15"/>
      <c r="O4" s="15"/>
      <c r="P4" s="16" t="s">
        <v>3</v>
      </c>
    </row>
    <row r="5" spans="1:16" s="8" customFormat="1" ht="15.75" customHeight="1">
      <c r="A5" s="455" t="s">
        <v>5</v>
      </c>
      <c r="B5" s="455" t="s">
        <v>654</v>
      </c>
      <c r="C5" s="455" t="s">
        <v>655</v>
      </c>
      <c r="D5" s="455" t="s">
        <v>656</v>
      </c>
      <c r="E5" s="455" t="s">
        <v>657</v>
      </c>
      <c r="F5" s="455" t="s">
        <v>658</v>
      </c>
      <c r="G5" s="455" t="s">
        <v>659</v>
      </c>
      <c r="H5" s="455" t="s">
        <v>660</v>
      </c>
      <c r="I5" s="455" t="s">
        <v>661</v>
      </c>
      <c r="J5" s="455" t="s">
        <v>664</v>
      </c>
      <c r="K5" s="455" t="s">
        <v>522</v>
      </c>
      <c r="L5" s="455" t="s">
        <v>238</v>
      </c>
      <c r="M5" s="455" t="s">
        <v>239</v>
      </c>
      <c r="N5" s="455" t="s">
        <v>240</v>
      </c>
      <c r="O5" s="455" t="s">
        <v>241</v>
      </c>
      <c r="P5" s="455" t="s">
        <v>8</v>
      </c>
    </row>
    <row r="6" spans="1:16" s="8" customFormat="1" ht="15.75" customHeight="1">
      <c r="A6" s="456"/>
      <c r="B6" s="456"/>
      <c r="C6" s="456"/>
      <c r="D6" s="456"/>
      <c r="E6" s="456"/>
      <c r="F6" s="456"/>
      <c r="G6" s="456"/>
      <c r="H6" s="456"/>
      <c r="I6" s="456"/>
      <c r="J6" s="456"/>
      <c r="K6" s="456"/>
      <c r="L6" s="456"/>
      <c r="M6" s="456"/>
      <c r="N6" s="456"/>
      <c r="O6" s="456"/>
      <c r="P6" s="456"/>
    </row>
    <row r="7" spans="1:16" s="9" customFormat="1" ht="15.75" customHeight="1">
      <c r="A7" s="17">
        <v>1</v>
      </c>
      <c r="B7" s="17"/>
      <c r="C7" s="100"/>
      <c r="D7" s="18"/>
      <c r="E7" s="19"/>
      <c r="F7" s="17"/>
      <c r="G7" s="17"/>
      <c r="H7" s="17"/>
      <c r="I7" s="17"/>
      <c r="J7" s="20"/>
      <c r="K7" s="103"/>
      <c r="L7" s="103"/>
      <c r="M7" s="103"/>
      <c r="N7" s="39">
        <f>M7-L7</f>
        <v>0</v>
      </c>
      <c r="O7" s="39">
        <f>IF(L7=0,0,N7/ABS(L7))*100</f>
        <v>0</v>
      </c>
      <c r="P7" s="21"/>
    </row>
    <row r="8" spans="1:16" s="9" customFormat="1" ht="15.75" customHeight="1">
      <c r="A8" s="17">
        <v>2</v>
      </c>
      <c r="B8" s="17"/>
      <c r="C8" s="100"/>
      <c r="D8" s="18"/>
      <c r="E8" s="19"/>
      <c r="F8" s="17"/>
      <c r="G8" s="17"/>
      <c r="H8" s="17"/>
      <c r="I8" s="17"/>
      <c r="J8" s="20"/>
      <c r="K8" s="103"/>
      <c r="L8" s="103"/>
      <c r="M8" s="103"/>
      <c r="N8" s="39">
        <f t="shared" ref="N8:N26" si="0">M8-L8</f>
        <v>0</v>
      </c>
      <c r="O8" s="39">
        <f t="shared" ref="O8:O27" si="1">IF(L8=0,0,N8/ABS(L8))*100</f>
        <v>0</v>
      </c>
      <c r="P8" s="21"/>
    </row>
    <row r="9" spans="1:16" s="9" customFormat="1" ht="15.75" customHeight="1">
      <c r="A9" s="17">
        <v>3</v>
      </c>
      <c r="B9" s="17"/>
      <c r="C9" s="100"/>
      <c r="D9" s="18"/>
      <c r="E9" s="19"/>
      <c r="F9" s="17"/>
      <c r="G9" s="17"/>
      <c r="H9" s="17"/>
      <c r="I9" s="17"/>
      <c r="J9" s="20"/>
      <c r="K9" s="103"/>
      <c r="L9" s="103"/>
      <c r="M9" s="103"/>
      <c r="N9" s="39">
        <f t="shared" si="0"/>
        <v>0</v>
      </c>
      <c r="O9" s="39">
        <f t="shared" si="1"/>
        <v>0</v>
      </c>
      <c r="P9" s="21"/>
    </row>
    <row r="10" spans="1:16" s="9" customFormat="1" ht="15.75" customHeight="1">
      <c r="A10" s="17">
        <v>4</v>
      </c>
      <c r="B10" s="17"/>
      <c r="C10" s="100"/>
      <c r="D10" s="18"/>
      <c r="E10" s="19"/>
      <c r="F10" s="17"/>
      <c r="G10" s="17"/>
      <c r="H10" s="17"/>
      <c r="I10" s="17"/>
      <c r="J10" s="20"/>
      <c r="K10" s="103"/>
      <c r="L10" s="103"/>
      <c r="M10" s="103"/>
      <c r="N10" s="39">
        <f t="shared" si="0"/>
        <v>0</v>
      </c>
      <c r="O10" s="39">
        <f t="shared" si="1"/>
        <v>0</v>
      </c>
      <c r="P10" s="21"/>
    </row>
    <row r="11" spans="1:16" s="9" customFormat="1" ht="15.75" customHeight="1">
      <c r="A11" s="17">
        <v>5</v>
      </c>
      <c r="B11" s="17"/>
      <c r="C11" s="100"/>
      <c r="D11" s="18"/>
      <c r="E11" s="19"/>
      <c r="F11" s="17"/>
      <c r="G11" s="17"/>
      <c r="H11" s="17"/>
      <c r="I11" s="17"/>
      <c r="J11" s="20"/>
      <c r="K11" s="103"/>
      <c r="L11" s="103"/>
      <c r="M11" s="103"/>
      <c r="N11" s="39">
        <f t="shared" si="0"/>
        <v>0</v>
      </c>
      <c r="O11" s="39">
        <f t="shared" si="1"/>
        <v>0</v>
      </c>
      <c r="P11" s="21"/>
    </row>
    <row r="12" spans="1:16" s="9" customFormat="1" ht="15.75" customHeight="1">
      <c r="A12" s="17">
        <v>6</v>
      </c>
      <c r="B12" s="17"/>
      <c r="C12" s="100"/>
      <c r="D12" s="18"/>
      <c r="E12" s="19"/>
      <c r="F12" s="17"/>
      <c r="G12" s="17"/>
      <c r="H12" s="17"/>
      <c r="I12" s="17"/>
      <c r="J12" s="20"/>
      <c r="K12" s="103"/>
      <c r="L12" s="103"/>
      <c r="M12" s="103"/>
      <c r="N12" s="39">
        <f t="shared" si="0"/>
        <v>0</v>
      </c>
      <c r="O12" s="39">
        <f t="shared" si="1"/>
        <v>0</v>
      </c>
      <c r="P12" s="21"/>
    </row>
    <row r="13" spans="1:16" s="9" customFormat="1" ht="15.75" customHeight="1">
      <c r="A13" s="17">
        <v>7</v>
      </c>
      <c r="B13" s="17"/>
      <c r="C13" s="100"/>
      <c r="D13" s="18"/>
      <c r="E13" s="19"/>
      <c r="F13" s="17"/>
      <c r="G13" s="17"/>
      <c r="H13" s="17"/>
      <c r="I13" s="17"/>
      <c r="J13" s="20"/>
      <c r="K13" s="103"/>
      <c r="L13" s="103"/>
      <c r="M13" s="103"/>
      <c r="N13" s="39">
        <f t="shared" si="0"/>
        <v>0</v>
      </c>
      <c r="O13" s="39">
        <f t="shared" si="1"/>
        <v>0</v>
      </c>
      <c r="P13" s="21"/>
    </row>
    <row r="14" spans="1:16" s="9" customFormat="1" ht="15.75" customHeight="1">
      <c r="A14" s="17">
        <v>8</v>
      </c>
      <c r="B14" s="17"/>
      <c r="C14" s="100"/>
      <c r="D14" s="18"/>
      <c r="E14" s="19"/>
      <c r="F14" s="17"/>
      <c r="G14" s="17"/>
      <c r="H14" s="17"/>
      <c r="I14" s="17"/>
      <c r="J14" s="20"/>
      <c r="K14" s="103"/>
      <c r="L14" s="103"/>
      <c r="M14" s="103"/>
      <c r="N14" s="39">
        <f t="shared" si="0"/>
        <v>0</v>
      </c>
      <c r="O14" s="39">
        <f t="shared" si="1"/>
        <v>0</v>
      </c>
      <c r="P14" s="21"/>
    </row>
    <row r="15" spans="1:16" s="9" customFormat="1" ht="15.75" customHeight="1">
      <c r="A15" s="17">
        <v>9</v>
      </c>
      <c r="B15" s="17"/>
      <c r="C15" s="100"/>
      <c r="D15" s="18"/>
      <c r="E15" s="19"/>
      <c r="F15" s="17"/>
      <c r="G15" s="17"/>
      <c r="H15" s="17"/>
      <c r="I15" s="17"/>
      <c r="J15" s="20"/>
      <c r="K15" s="103"/>
      <c r="L15" s="103"/>
      <c r="M15" s="103"/>
      <c r="N15" s="39">
        <f t="shared" si="0"/>
        <v>0</v>
      </c>
      <c r="O15" s="39">
        <f t="shared" si="1"/>
        <v>0</v>
      </c>
      <c r="P15" s="21"/>
    </row>
    <row r="16" spans="1:16" s="9" customFormat="1" ht="15.75" customHeight="1">
      <c r="A16" s="17">
        <v>10</v>
      </c>
      <c r="B16" s="17"/>
      <c r="C16" s="100"/>
      <c r="D16" s="69"/>
      <c r="E16" s="19"/>
      <c r="F16" s="70"/>
      <c r="G16" s="70"/>
      <c r="H16" s="101"/>
      <c r="I16" s="17"/>
      <c r="J16" s="20"/>
      <c r="K16" s="103"/>
      <c r="L16" s="103"/>
      <c r="M16" s="103"/>
      <c r="N16" s="39">
        <f t="shared" si="0"/>
        <v>0</v>
      </c>
      <c r="O16" s="39">
        <f t="shared" si="1"/>
        <v>0</v>
      </c>
      <c r="P16" s="21"/>
    </row>
    <row r="17" spans="1:16" s="9" customFormat="1" ht="15.75" customHeight="1">
      <c r="A17" s="17">
        <v>11</v>
      </c>
      <c r="B17" s="17"/>
      <c r="C17" s="100"/>
      <c r="D17" s="69"/>
      <c r="E17" s="19"/>
      <c r="F17" s="70"/>
      <c r="G17" s="70"/>
      <c r="H17" s="101"/>
      <c r="I17" s="17"/>
      <c r="J17" s="20"/>
      <c r="K17" s="103"/>
      <c r="L17" s="103"/>
      <c r="M17" s="103"/>
      <c r="N17" s="39">
        <f t="shared" si="0"/>
        <v>0</v>
      </c>
      <c r="O17" s="39">
        <f t="shared" si="1"/>
        <v>0</v>
      </c>
      <c r="P17" s="21"/>
    </row>
    <row r="18" spans="1:16" s="9" customFormat="1" ht="15.75" customHeight="1">
      <c r="A18" s="17">
        <v>12</v>
      </c>
      <c r="B18" s="17"/>
      <c r="C18" s="100"/>
      <c r="D18" s="69"/>
      <c r="E18" s="19"/>
      <c r="F18" s="70"/>
      <c r="G18" s="70"/>
      <c r="H18" s="102"/>
      <c r="I18" s="17"/>
      <c r="J18" s="20"/>
      <c r="K18" s="103"/>
      <c r="L18" s="103"/>
      <c r="M18" s="103"/>
      <c r="N18" s="39">
        <f t="shared" si="0"/>
        <v>0</v>
      </c>
      <c r="O18" s="39">
        <f t="shared" si="1"/>
        <v>0</v>
      </c>
      <c r="P18" s="21"/>
    </row>
    <row r="19" spans="1:16" s="9" customFormat="1" ht="15.75" customHeight="1">
      <c r="A19" s="17">
        <v>13</v>
      </c>
      <c r="B19" s="17"/>
      <c r="C19" s="100"/>
      <c r="D19" s="18"/>
      <c r="E19" s="19"/>
      <c r="F19" s="17"/>
      <c r="G19" s="17"/>
      <c r="H19" s="17"/>
      <c r="I19" s="17"/>
      <c r="J19" s="20"/>
      <c r="K19" s="103"/>
      <c r="L19" s="103"/>
      <c r="M19" s="103"/>
      <c r="N19" s="39">
        <f t="shared" si="0"/>
        <v>0</v>
      </c>
      <c r="O19" s="39">
        <f t="shared" si="1"/>
        <v>0</v>
      </c>
      <c r="P19" s="71"/>
    </row>
    <row r="20" spans="1:16" s="9" customFormat="1" ht="15.75" customHeight="1">
      <c r="A20" s="17">
        <v>14</v>
      </c>
      <c r="B20" s="17"/>
      <c r="C20" s="100"/>
      <c r="D20" s="18"/>
      <c r="E20" s="19"/>
      <c r="F20" s="17"/>
      <c r="G20" s="17"/>
      <c r="H20" s="17"/>
      <c r="I20" s="17"/>
      <c r="J20" s="20"/>
      <c r="K20" s="103"/>
      <c r="L20" s="103"/>
      <c r="M20" s="103"/>
      <c r="N20" s="39">
        <f t="shared" si="0"/>
        <v>0</v>
      </c>
      <c r="O20" s="39">
        <f t="shared" si="1"/>
        <v>0</v>
      </c>
      <c r="P20" s="21"/>
    </row>
    <row r="21" spans="1:16" s="9" customFormat="1" ht="15.75" customHeight="1">
      <c r="A21" s="17">
        <v>15</v>
      </c>
      <c r="B21" s="17"/>
      <c r="C21" s="100"/>
      <c r="D21" s="18"/>
      <c r="E21" s="19"/>
      <c r="F21" s="17"/>
      <c r="G21" s="17"/>
      <c r="H21" s="17"/>
      <c r="I21" s="17"/>
      <c r="J21" s="20"/>
      <c r="K21" s="103"/>
      <c r="L21" s="103"/>
      <c r="M21" s="103"/>
      <c r="N21" s="39">
        <f t="shared" si="0"/>
        <v>0</v>
      </c>
      <c r="O21" s="39">
        <f t="shared" si="1"/>
        <v>0</v>
      </c>
      <c r="P21" s="21"/>
    </row>
    <row r="22" spans="1:16" s="9" customFormat="1" ht="15.75" customHeight="1">
      <c r="A22" s="17">
        <v>16</v>
      </c>
      <c r="B22" s="17"/>
      <c r="C22" s="100"/>
      <c r="D22" s="18"/>
      <c r="E22" s="19"/>
      <c r="F22" s="17"/>
      <c r="G22" s="17"/>
      <c r="H22" s="17"/>
      <c r="I22" s="17"/>
      <c r="J22" s="20"/>
      <c r="K22" s="103"/>
      <c r="L22" s="103"/>
      <c r="M22" s="103"/>
      <c r="N22" s="39">
        <f t="shared" si="0"/>
        <v>0</v>
      </c>
      <c r="O22" s="39">
        <f t="shared" si="1"/>
        <v>0</v>
      </c>
      <c r="P22" s="21"/>
    </row>
    <row r="23" spans="1:16" s="9" customFormat="1" ht="15.75" customHeight="1">
      <c r="A23" s="17">
        <v>17</v>
      </c>
      <c r="B23" s="17"/>
      <c r="C23" s="100"/>
      <c r="D23" s="18"/>
      <c r="E23" s="19"/>
      <c r="F23" s="17"/>
      <c r="G23" s="17"/>
      <c r="H23" s="17"/>
      <c r="I23" s="17"/>
      <c r="J23" s="20"/>
      <c r="K23" s="103"/>
      <c r="L23" s="103"/>
      <c r="M23" s="103"/>
      <c r="N23" s="39">
        <f t="shared" si="0"/>
        <v>0</v>
      </c>
      <c r="O23" s="39">
        <f t="shared" si="1"/>
        <v>0</v>
      </c>
      <c r="P23" s="21"/>
    </row>
    <row r="24" spans="1:16" s="9" customFormat="1" ht="15.75" customHeight="1">
      <c r="A24" s="17">
        <v>18</v>
      </c>
      <c r="B24" s="17"/>
      <c r="C24" s="100"/>
      <c r="D24" s="18"/>
      <c r="E24" s="19"/>
      <c r="F24" s="17"/>
      <c r="G24" s="17"/>
      <c r="H24" s="17"/>
      <c r="I24" s="17"/>
      <c r="J24" s="20"/>
      <c r="K24" s="103"/>
      <c r="L24" s="103"/>
      <c r="M24" s="103"/>
      <c r="N24" s="39">
        <f t="shared" si="0"/>
        <v>0</v>
      </c>
      <c r="O24" s="39">
        <f t="shared" si="1"/>
        <v>0</v>
      </c>
      <c r="P24" s="21"/>
    </row>
    <row r="25" spans="1:16" s="9" customFormat="1" ht="15.75" customHeight="1">
      <c r="A25" s="17">
        <v>19</v>
      </c>
      <c r="B25" s="17"/>
      <c r="C25" s="100"/>
      <c r="D25" s="18"/>
      <c r="E25" s="19"/>
      <c r="F25" s="17"/>
      <c r="G25" s="17"/>
      <c r="H25" s="17"/>
      <c r="I25" s="17"/>
      <c r="J25" s="20"/>
      <c r="K25" s="103"/>
      <c r="L25" s="103"/>
      <c r="M25" s="103"/>
      <c r="N25" s="39">
        <f t="shared" si="0"/>
        <v>0</v>
      </c>
      <c r="O25" s="39">
        <f t="shared" si="1"/>
        <v>0</v>
      </c>
      <c r="P25" s="21"/>
    </row>
    <row r="26" spans="1:16" s="9" customFormat="1" ht="15.75" customHeight="1">
      <c r="A26" s="17">
        <v>20</v>
      </c>
      <c r="B26" s="17"/>
      <c r="C26" s="100"/>
      <c r="D26" s="18"/>
      <c r="E26" s="19"/>
      <c r="F26" s="17"/>
      <c r="G26" s="17"/>
      <c r="H26" s="17"/>
      <c r="I26" s="17"/>
      <c r="J26" s="20"/>
      <c r="K26" s="103"/>
      <c r="L26" s="103"/>
      <c r="M26" s="103"/>
      <c r="N26" s="39">
        <f t="shared" si="0"/>
        <v>0</v>
      </c>
      <c r="O26" s="39">
        <f t="shared" si="1"/>
        <v>0</v>
      </c>
      <c r="P26" s="21"/>
    </row>
    <row r="27" spans="1:16" s="9" customFormat="1" ht="15.75" customHeight="1">
      <c r="A27" s="433" t="s">
        <v>307</v>
      </c>
      <c r="B27" s="452"/>
      <c r="C27" s="452"/>
      <c r="D27" s="452"/>
      <c r="E27" s="452"/>
      <c r="F27" s="452"/>
      <c r="G27" s="452"/>
      <c r="H27" s="452"/>
      <c r="I27" s="434"/>
      <c r="J27" s="40">
        <f>SUM(J7:J26)</f>
        <v>0</v>
      </c>
      <c r="K27" s="40">
        <f>SUM(K7:K26)</f>
        <v>0</v>
      </c>
      <c r="L27" s="23">
        <f>SUM(L7:L26)</f>
        <v>0</v>
      </c>
      <c r="M27" s="23">
        <f>SUM(M7:M26)</f>
        <v>0</v>
      </c>
      <c r="N27" s="23">
        <f>IF(SUM(N7:N26)-(M27-L27)&lt;0.001,SUM(N7:N26),"false")</f>
        <v>0</v>
      </c>
      <c r="O27" s="39">
        <f t="shared" si="1"/>
        <v>0</v>
      </c>
      <c r="P27" s="24"/>
    </row>
    <row r="28" spans="1:16" s="10" customFormat="1" ht="15.75" customHeight="1">
      <c r="A28" s="25"/>
      <c r="D28" s="418"/>
      <c r="E28" s="418"/>
      <c r="F28" s="418"/>
      <c r="G28" s="26"/>
      <c r="H28" s="26"/>
      <c r="I28" s="26"/>
      <c r="J28" s="26"/>
      <c r="K28" s="26"/>
    </row>
    <row r="29" spans="1:16" s="10" customFormat="1" ht="15.75" customHeight="1">
      <c r="A29" s="425" t="str">
        <f>表头信息!D8&amp;表头信息!E8</f>
        <v>产权持有单位填表人：谭勃</v>
      </c>
      <c r="B29" s="425"/>
      <c r="C29" s="425"/>
      <c r="D29" s="425"/>
      <c r="E29" s="425"/>
      <c r="F29" s="425"/>
      <c r="G29" s="425"/>
      <c r="H29" s="425"/>
      <c r="I29" s="425"/>
      <c r="J29" s="31"/>
      <c r="M29" s="426" t="str">
        <f>表头信息!D20&amp;表头信息!H23</f>
        <v>评估人员：</v>
      </c>
      <c r="N29" s="426"/>
      <c r="O29" s="426"/>
      <c r="P29" s="426"/>
    </row>
    <row r="30" spans="1:16" s="10" customFormat="1" ht="15.75" customHeight="1">
      <c r="A30" s="30" t="str">
        <f>表头信息!D11&amp;表头信息!E11</f>
        <v>填表日期：2022年11月2日</v>
      </c>
      <c r="B30" s="28"/>
      <c r="C30" s="28"/>
      <c r="D30" s="28"/>
      <c r="E30" s="31"/>
      <c r="F30" s="31"/>
      <c r="H30" s="31"/>
      <c r="I30" s="31"/>
      <c r="J30" s="31"/>
    </row>
  </sheetData>
  <protectedRanges>
    <protectedRange sqref="P7:P26 A7:M26" name="区域1"/>
  </protectedRanges>
  <mergeCells count="24">
    <mergeCell ref="D28:F28"/>
    <mergeCell ref="A29:I29"/>
    <mergeCell ref="M29:P29"/>
    <mergeCell ref="A5:A6"/>
    <mergeCell ref="B5:B6"/>
    <mergeCell ref="C5:C6"/>
    <mergeCell ref="D5:D6"/>
    <mergeCell ref="E5:E6"/>
    <mergeCell ref="F5:F6"/>
    <mergeCell ref="G5:G6"/>
    <mergeCell ref="H5:H6"/>
    <mergeCell ref="I5:I6"/>
    <mergeCell ref="J5:J6"/>
    <mergeCell ref="K5:K6"/>
    <mergeCell ref="L5:L6"/>
    <mergeCell ref="M5:M6"/>
    <mergeCell ref="A1:P1"/>
    <mergeCell ref="A2:P2"/>
    <mergeCell ref="O3:P3"/>
    <mergeCell ref="A4:D4"/>
    <mergeCell ref="A27:I27"/>
    <mergeCell ref="N5:N6"/>
    <mergeCell ref="O5:O6"/>
    <mergeCell ref="P5:P6"/>
  </mergeCells>
  <phoneticPr fontId="67" type="noConversion"/>
  <hyperlinks>
    <hyperlink ref="A1:P1" location="'4-8固定资产汇总'!B19" display="=&quot;固定资产—土地评估&quot;&amp;表头信息!E35" xr:uid="{00000000-0004-0000-39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1304" r:id="rId4" name="Check Box 72">
              <controlPr defaultSize="0" autoPict="0" macro="[0]!土地_复选框72_Click">
                <anchor moveWithCells="1">
                  <from>
                    <xdr:col>16</xdr:col>
                    <xdr:colOff>19050</xdr:colOff>
                    <xdr:row>0</xdr:row>
                    <xdr:rowOff>47625</xdr:rowOff>
                  </from>
                  <to>
                    <xdr:col>18</xdr:col>
                    <xdr:colOff>104775</xdr:colOff>
                    <xdr:row>1</xdr:row>
                    <xdr:rowOff>114300</xdr:rowOff>
                  </to>
                </anchor>
              </controlPr>
            </control>
          </mc:Choice>
        </mc:AlternateContent>
      </controls>
    </mc:Choice>
  </mc:AlternateContent>
</worksheet>
</file>

<file path=xl/worksheets/sheet5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A1:H31"/>
  <sheetViews>
    <sheetView view="pageBreakPreview" zoomScale="85" zoomScaleNormal="100" workbookViewId="0">
      <pane xSplit="1" ySplit="6" topLeftCell="B7" activePane="bottomRight" state="frozen"/>
      <selection pane="topRight"/>
      <selection pane="bottomLeft"/>
      <selection pane="bottomRight" activeCell="L7" sqref="L7:M7"/>
    </sheetView>
  </sheetViews>
  <sheetFormatPr defaultColWidth="8.625" defaultRowHeight="15.75" customHeight="1"/>
  <cols>
    <col min="1" max="1" width="5.5" style="11" customWidth="1"/>
    <col min="2" max="2" width="36" style="11" customWidth="1"/>
    <col min="3" max="7" width="14.5" style="11" customWidth="1"/>
    <col min="8" max="8" width="17" style="11" customWidth="1"/>
    <col min="9" max="32" width="9" style="11"/>
    <col min="33" max="16384" width="8.625" style="11"/>
  </cols>
  <sheetData>
    <row r="1" spans="1:8" s="7" customFormat="1" ht="30" customHeight="1">
      <c r="A1" s="415" t="str">
        <f>"固定资产清理评估"&amp;表头信息!E35</f>
        <v>固定资产清理评估明细表</v>
      </c>
      <c r="B1" s="415"/>
      <c r="C1" s="415"/>
      <c r="D1" s="415"/>
      <c r="E1" s="415"/>
      <c r="F1" s="415"/>
      <c r="G1" s="415"/>
      <c r="H1" s="437"/>
    </row>
    <row r="2" spans="1:8" ht="15.75" customHeight="1">
      <c r="A2" s="417" t="str">
        <f>表头信息!D5&amp;表头信息!E5</f>
        <v>评估基准日：2022年10月31日</v>
      </c>
      <c r="B2" s="417"/>
      <c r="C2" s="417"/>
      <c r="D2" s="417"/>
      <c r="E2" s="417"/>
      <c r="F2" s="417"/>
      <c r="G2" s="417"/>
      <c r="H2" s="417"/>
    </row>
    <row r="3" spans="1:8" ht="15.75" customHeight="1">
      <c r="A3" s="12"/>
      <c r="B3" s="12"/>
      <c r="C3" s="12"/>
      <c r="D3" s="12"/>
      <c r="E3" s="12"/>
      <c r="F3" s="12"/>
      <c r="G3" s="12"/>
      <c r="H3" s="43" t="s">
        <v>733</v>
      </c>
    </row>
    <row r="4" spans="1:8" ht="15.75" customHeight="1">
      <c r="A4" s="458" t="str">
        <f>表头信息!D2&amp;表头信息!E2</f>
        <v>产权持有单位：西安曲江楼观旅游农业开发有限公司</v>
      </c>
      <c r="B4" s="514"/>
      <c r="C4" s="514"/>
      <c r="D4" s="15"/>
      <c r="E4" s="15"/>
      <c r="F4" s="15"/>
      <c r="G4" s="15"/>
      <c r="H4" s="16" t="s">
        <v>3</v>
      </c>
    </row>
    <row r="5" spans="1:8" s="8" customFormat="1" ht="15.75" customHeight="1">
      <c r="A5" s="455" t="s">
        <v>5</v>
      </c>
      <c r="B5" s="455" t="s">
        <v>734</v>
      </c>
      <c r="C5" s="455" t="s">
        <v>389</v>
      </c>
      <c r="D5" s="455" t="s">
        <v>238</v>
      </c>
      <c r="E5" s="455" t="s">
        <v>239</v>
      </c>
      <c r="F5" s="455" t="s">
        <v>240</v>
      </c>
      <c r="G5" s="455" t="s">
        <v>241</v>
      </c>
      <c r="H5" s="455" t="s">
        <v>8</v>
      </c>
    </row>
    <row r="6" spans="1:8" s="8" customFormat="1" ht="15.75" customHeight="1">
      <c r="A6" s="456"/>
      <c r="B6" s="456"/>
      <c r="C6" s="456"/>
      <c r="D6" s="456"/>
      <c r="E6" s="456"/>
      <c r="F6" s="456"/>
      <c r="G6" s="456"/>
      <c r="H6" s="456"/>
    </row>
    <row r="7" spans="1:8" s="9" customFormat="1" ht="15.75" customHeight="1">
      <c r="A7" s="17">
        <v>1</v>
      </c>
      <c r="B7" s="18"/>
      <c r="C7" s="19"/>
      <c r="D7" s="103"/>
      <c r="E7" s="103"/>
      <c r="F7" s="39">
        <f>E7-D7</f>
        <v>0</v>
      </c>
      <c r="G7" s="39">
        <f>IF(D7=0,0,F7/ABS(D7))*100</f>
        <v>0</v>
      </c>
      <c r="H7" s="21"/>
    </row>
    <row r="8" spans="1:8" s="9" customFormat="1" ht="15.75" customHeight="1">
      <c r="A8" s="17">
        <v>2</v>
      </c>
      <c r="B8" s="18"/>
      <c r="C8" s="19"/>
      <c r="D8" s="103"/>
      <c r="E8" s="103"/>
      <c r="F8" s="39">
        <f t="shared" ref="F8:F26" si="0">E8-D8</f>
        <v>0</v>
      </c>
      <c r="G8" s="39">
        <f t="shared" ref="G8:G27" si="1">IF(D8=0,0,F8/ABS(D8))*100</f>
        <v>0</v>
      </c>
      <c r="H8" s="21"/>
    </row>
    <row r="9" spans="1:8" s="9" customFormat="1" ht="15.75" customHeight="1">
      <c r="A9" s="17">
        <v>3</v>
      </c>
      <c r="B9" s="18"/>
      <c r="C9" s="19"/>
      <c r="D9" s="103"/>
      <c r="E9" s="103"/>
      <c r="F9" s="39">
        <f t="shared" si="0"/>
        <v>0</v>
      </c>
      <c r="G9" s="39">
        <f t="shared" si="1"/>
        <v>0</v>
      </c>
      <c r="H9" s="21"/>
    </row>
    <row r="10" spans="1:8" s="9" customFormat="1" ht="15.75" customHeight="1">
      <c r="A10" s="17">
        <v>4</v>
      </c>
      <c r="B10" s="18"/>
      <c r="C10" s="19"/>
      <c r="D10" s="103"/>
      <c r="E10" s="103"/>
      <c r="F10" s="39">
        <f t="shared" si="0"/>
        <v>0</v>
      </c>
      <c r="G10" s="39">
        <f t="shared" si="1"/>
        <v>0</v>
      </c>
      <c r="H10" s="21"/>
    </row>
    <row r="11" spans="1:8" s="9" customFormat="1" ht="15.75" customHeight="1">
      <c r="A11" s="17">
        <v>5</v>
      </c>
      <c r="B11" s="18"/>
      <c r="C11" s="19"/>
      <c r="D11" s="103"/>
      <c r="E11" s="103"/>
      <c r="F11" s="39">
        <f t="shared" si="0"/>
        <v>0</v>
      </c>
      <c r="G11" s="39">
        <f t="shared" si="1"/>
        <v>0</v>
      </c>
      <c r="H11" s="21"/>
    </row>
    <row r="12" spans="1:8" s="9" customFormat="1" ht="15.75" customHeight="1">
      <c r="A12" s="17">
        <v>6</v>
      </c>
      <c r="B12" s="18"/>
      <c r="C12" s="19"/>
      <c r="D12" s="103"/>
      <c r="E12" s="103"/>
      <c r="F12" s="39">
        <f t="shared" si="0"/>
        <v>0</v>
      </c>
      <c r="G12" s="39">
        <f t="shared" si="1"/>
        <v>0</v>
      </c>
      <c r="H12" s="21"/>
    </row>
    <row r="13" spans="1:8" s="9" customFormat="1" ht="15.75" customHeight="1">
      <c r="A13" s="17">
        <v>7</v>
      </c>
      <c r="B13" s="18"/>
      <c r="C13" s="19"/>
      <c r="D13" s="103"/>
      <c r="E13" s="103"/>
      <c r="F13" s="39">
        <f t="shared" si="0"/>
        <v>0</v>
      </c>
      <c r="G13" s="39">
        <f t="shared" si="1"/>
        <v>0</v>
      </c>
      <c r="H13" s="21"/>
    </row>
    <row r="14" spans="1:8" s="9" customFormat="1" ht="15.75" customHeight="1">
      <c r="A14" s="17">
        <v>8</v>
      </c>
      <c r="B14" s="18"/>
      <c r="C14" s="19"/>
      <c r="D14" s="103"/>
      <c r="E14" s="103"/>
      <c r="F14" s="39">
        <f t="shared" si="0"/>
        <v>0</v>
      </c>
      <c r="G14" s="39">
        <f t="shared" si="1"/>
        <v>0</v>
      </c>
      <c r="H14" s="21"/>
    </row>
    <row r="15" spans="1:8" s="9" customFormat="1" ht="15.75" customHeight="1">
      <c r="A15" s="17">
        <v>9</v>
      </c>
      <c r="B15" s="18"/>
      <c r="C15" s="19"/>
      <c r="D15" s="103"/>
      <c r="E15" s="103"/>
      <c r="F15" s="39">
        <f t="shared" si="0"/>
        <v>0</v>
      </c>
      <c r="G15" s="39">
        <f t="shared" si="1"/>
        <v>0</v>
      </c>
      <c r="H15" s="21"/>
    </row>
    <row r="16" spans="1:8" s="9" customFormat="1" ht="15.75" customHeight="1">
      <c r="A16" s="17">
        <v>10</v>
      </c>
      <c r="B16" s="18"/>
      <c r="C16" s="19"/>
      <c r="D16" s="103"/>
      <c r="E16" s="103"/>
      <c r="F16" s="39">
        <f t="shared" si="0"/>
        <v>0</v>
      </c>
      <c r="G16" s="39">
        <f t="shared" si="1"/>
        <v>0</v>
      </c>
      <c r="H16" s="21"/>
    </row>
    <row r="17" spans="1:8" s="9" customFormat="1" ht="15.75" customHeight="1">
      <c r="A17" s="17">
        <v>11</v>
      </c>
      <c r="B17" s="18"/>
      <c r="C17" s="19"/>
      <c r="D17" s="103"/>
      <c r="E17" s="103"/>
      <c r="F17" s="39">
        <f t="shared" si="0"/>
        <v>0</v>
      </c>
      <c r="G17" s="39">
        <f t="shared" si="1"/>
        <v>0</v>
      </c>
      <c r="H17" s="21"/>
    </row>
    <row r="18" spans="1:8" s="9" customFormat="1" ht="15.75" customHeight="1">
      <c r="A18" s="17">
        <v>12</v>
      </c>
      <c r="B18" s="18"/>
      <c r="C18" s="19"/>
      <c r="D18" s="103"/>
      <c r="E18" s="103"/>
      <c r="F18" s="39">
        <f t="shared" si="0"/>
        <v>0</v>
      </c>
      <c r="G18" s="39">
        <f t="shared" si="1"/>
        <v>0</v>
      </c>
      <c r="H18" s="21"/>
    </row>
    <row r="19" spans="1:8" s="9" customFormat="1" ht="15.75" customHeight="1">
      <c r="A19" s="17">
        <v>13</v>
      </c>
      <c r="B19" s="18"/>
      <c r="C19" s="19"/>
      <c r="D19" s="103"/>
      <c r="E19" s="103"/>
      <c r="F19" s="39">
        <f t="shared" si="0"/>
        <v>0</v>
      </c>
      <c r="G19" s="39">
        <f t="shared" si="1"/>
        <v>0</v>
      </c>
      <c r="H19" s="21"/>
    </row>
    <row r="20" spans="1:8" s="9" customFormat="1" ht="15.75" customHeight="1">
      <c r="A20" s="17">
        <v>14</v>
      </c>
      <c r="B20" s="18"/>
      <c r="C20" s="19"/>
      <c r="D20" s="103"/>
      <c r="E20" s="103"/>
      <c r="F20" s="39">
        <f t="shared" si="0"/>
        <v>0</v>
      </c>
      <c r="G20" s="39">
        <f t="shared" si="1"/>
        <v>0</v>
      </c>
      <c r="H20" s="21"/>
    </row>
    <row r="21" spans="1:8" s="9" customFormat="1" ht="15.75" customHeight="1">
      <c r="A21" s="17">
        <v>15</v>
      </c>
      <c r="B21" s="18"/>
      <c r="C21" s="19"/>
      <c r="D21" s="103"/>
      <c r="E21" s="103"/>
      <c r="F21" s="39">
        <f t="shared" si="0"/>
        <v>0</v>
      </c>
      <c r="G21" s="39">
        <f t="shared" si="1"/>
        <v>0</v>
      </c>
      <c r="H21" s="21"/>
    </row>
    <row r="22" spans="1:8" s="9" customFormat="1" ht="15.75" customHeight="1">
      <c r="A22" s="17">
        <v>16</v>
      </c>
      <c r="B22" s="18"/>
      <c r="C22" s="19"/>
      <c r="D22" s="103"/>
      <c r="E22" s="103"/>
      <c r="F22" s="39">
        <f t="shared" si="0"/>
        <v>0</v>
      </c>
      <c r="G22" s="39">
        <f t="shared" si="1"/>
        <v>0</v>
      </c>
      <c r="H22" s="21"/>
    </row>
    <row r="23" spans="1:8" s="9" customFormat="1" ht="15.75" customHeight="1">
      <c r="A23" s="17">
        <v>17</v>
      </c>
      <c r="B23" s="18"/>
      <c r="C23" s="19"/>
      <c r="D23" s="103"/>
      <c r="E23" s="103"/>
      <c r="F23" s="39">
        <f t="shared" si="0"/>
        <v>0</v>
      </c>
      <c r="G23" s="39">
        <f t="shared" si="1"/>
        <v>0</v>
      </c>
      <c r="H23" s="21"/>
    </row>
    <row r="24" spans="1:8" s="9" customFormat="1" ht="15.75" customHeight="1">
      <c r="A24" s="17">
        <v>18</v>
      </c>
      <c r="B24" s="18"/>
      <c r="C24" s="19"/>
      <c r="D24" s="103"/>
      <c r="E24" s="103"/>
      <c r="F24" s="39">
        <f t="shared" si="0"/>
        <v>0</v>
      </c>
      <c r="G24" s="39">
        <f t="shared" si="1"/>
        <v>0</v>
      </c>
      <c r="H24" s="21"/>
    </row>
    <row r="25" spans="1:8" s="9" customFormat="1" ht="15.75" customHeight="1">
      <c r="A25" s="17">
        <v>19</v>
      </c>
      <c r="B25" s="18"/>
      <c r="C25" s="19"/>
      <c r="D25" s="103"/>
      <c r="E25" s="103"/>
      <c r="F25" s="39">
        <f t="shared" si="0"/>
        <v>0</v>
      </c>
      <c r="G25" s="39">
        <f t="shared" si="1"/>
        <v>0</v>
      </c>
      <c r="H25" s="21"/>
    </row>
    <row r="26" spans="1:8" s="9" customFormat="1" ht="15.75" customHeight="1">
      <c r="A26" s="17">
        <v>20</v>
      </c>
      <c r="B26" s="18"/>
      <c r="C26" s="19"/>
      <c r="D26" s="103"/>
      <c r="E26" s="103"/>
      <c r="F26" s="39">
        <f t="shared" si="0"/>
        <v>0</v>
      </c>
      <c r="G26" s="39">
        <f t="shared" si="1"/>
        <v>0</v>
      </c>
      <c r="H26" s="21"/>
    </row>
    <row r="27" spans="1:8" s="9" customFormat="1" ht="15.75" customHeight="1">
      <c r="A27" s="433" t="s">
        <v>307</v>
      </c>
      <c r="B27" s="452"/>
      <c r="C27" s="434"/>
      <c r="D27" s="23">
        <f>SUM(D7:D26)</f>
        <v>0</v>
      </c>
      <c r="E27" s="23">
        <f>SUM(E7:E26)</f>
        <v>0</v>
      </c>
      <c r="F27" s="23">
        <f>IF(SUM(F7:F26)-(E27-D27)&lt;0.001,SUM(F7:F26),"false")</f>
        <v>0</v>
      </c>
      <c r="G27" s="39">
        <f t="shared" si="1"/>
        <v>0</v>
      </c>
      <c r="H27" s="24"/>
    </row>
    <row r="28" spans="1:8" s="10" customFormat="1" ht="15.75" customHeight="1">
      <c r="A28" s="25"/>
      <c r="D28" s="418"/>
      <c r="E28" s="418"/>
      <c r="F28" s="418"/>
      <c r="G28" s="26"/>
      <c r="H28" s="26"/>
    </row>
    <row r="29" spans="1:8"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8" s="10" customFormat="1" ht="15.75" customHeight="1">
      <c r="A30" s="30" t="str">
        <f>表头信息!D11&amp;表头信息!E11</f>
        <v>填表日期：2022年11月2日</v>
      </c>
      <c r="B30" s="28"/>
      <c r="C30" s="28"/>
      <c r="D30" s="28"/>
      <c r="E30" s="31"/>
      <c r="F30" s="31"/>
      <c r="H30" s="31"/>
    </row>
    <row r="31" spans="1:8" ht="15.75" customHeight="1">
      <c r="D31" s="56"/>
      <c r="E31" s="56"/>
      <c r="F31" s="56"/>
    </row>
  </sheetData>
  <protectedRanges>
    <protectedRange sqref="A7:E26 H7:H26" name="区域1"/>
  </protectedRanges>
  <mergeCells count="15">
    <mergeCell ref="A29:C29"/>
    <mergeCell ref="F29:H29"/>
    <mergeCell ref="A5:A6"/>
    <mergeCell ref="B5:B6"/>
    <mergeCell ref="C5:C6"/>
    <mergeCell ref="D5:D6"/>
    <mergeCell ref="E5:E6"/>
    <mergeCell ref="F5:F6"/>
    <mergeCell ref="G5:G6"/>
    <mergeCell ref="H5:H6"/>
    <mergeCell ref="A1:H1"/>
    <mergeCell ref="A2:H2"/>
    <mergeCell ref="A4:C4"/>
    <mergeCell ref="A27:C27"/>
    <mergeCell ref="D28:F28"/>
  </mergeCells>
  <phoneticPr fontId="67" type="noConversion"/>
  <hyperlinks>
    <hyperlink ref="A1:H1" location="'4-8固定资产汇总'!B22" display="=&quot;固定资产清理评估&quot;&amp;表头信息!E35" xr:uid="{00000000-0004-0000-3A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2328" r:id="rId4" name="Check Box 72">
              <controlPr defaultSize="0" autoPict="0" macro="[0]!固定资产清理_复选框72_Click">
                <anchor moveWithCells="1">
                  <from>
                    <xdr:col>8</xdr:col>
                    <xdr:colOff>85725</xdr:colOff>
                    <xdr:row>0</xdr:row>
                    <xdr:rowOff>57150</xdr:rowOff>
                  </from>
                  <to>
                    <xdr:col>10</xdr:col>
                    <xdr:colOff>85725</xdr:colOff>
                    <xdr:row>1</xdr:row>
                    <xdr:rowOff>133350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283</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429" t="s">
        <v>284</v>
      </c>
      <c r="F3" s="430"/>
    </row>
    <row r="4" spans="1:7" ht="15.75" customHeight="1">
      <c r="A4" s="64" t="str">
        <f>表头信息!D2&amp;表头信息!E2</f>
        <v>产权持有单位：西安曲江楼观旅游农业开发有限公司</v>
      </c>
      <c r="B4" s="15"/>
      <c r="C4" s="15"/>
      <c r="D4" s="15"/>
      <c r="E4" s="431" t="s">
        <v>3</v>
      </c>
      <c r="F4" s="432"/>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row>
    <row r="7" spans="1:7" s="9" customFormat="1" ht="15.75" customHeight="1">
      <c r="A7" s="45" t="s">
        <v>285</v>
      </c>
      <c r="B7" s="46" t="s">
        <v>286</v>
      </c>
      <c r="C7" s="40">
        <f>'3-1-1现金'!F27</f>
        <v>0</v>
      </c>
      <c r="D7" s="40">
        <f>'3-1-1现金'!G27</f>
        <v>0</v>
      </c>
      <c r="E7" s="39">
        <f>D7-C7</f>
        <v>0</v>
      </c>
      <c r="F7" s="39">
        <f>IF(C7=0,0,E7/ABS(C7))*100</f>
        <v>0</v>
      </c>
    </row>
    <row r="8" spans="1:7" s="9" customFormat="1" ht="15.75" customHeight="1">
      <c r="A8" s="45" t="s">
        <v>287</v>
      </c>
      <c r="B8" s="49" t="s">
        <v>288</v>
      </c>
      <c r="C8" s="40">
        <f>'3-1-2银行存款'!G27</f>
        <v>0</v>
      </c>
      <c r="D8" s="40">
        <f>'3-1-2银行存款'!H27</f>
        <v>0</v>
      </c>
      <c r="E8" s="39">
        <f>D8-C8</f>
        <v>0</v>
      </c>
      <c r="F8" s="39">
        <f>IF(C8=0,0,E8/ABS(C8))*100</f>
        <v>0</v>
      </c>
    </row>
    <row r="9" spans="1:7" s="9" customFormat="1" ht="15.75" customHeight="1">
      <c r="A9" s="45" t="s">
        <v>289</v>
      </c>
      <c r="B9" s="49" t="s">
        <v>290</v>
      </c>
      <c r="C9" s="40">
        <f>'3-1-3其他货币资金'!H27</f>
        <v>0</v>
      </c>
      <c r="D9" s="40">
        <f>'3-1-3其他货币资金'!I27</f>
        <v>0</v>
      </c>
      <c r="E9" s="39">
        <f>D9-C9</f>
        <v>0</v>
      </c>
      <c r="F9" s="39">
        <f>IF(C9=0,0,E9/ABS(C9))*100</f>
        <v>0</v>
      </c>
    </row>
    <row r="10" spans="1:7" s="41" customFormat="1" ht="15.75" customHeight="1">
      <c r="A10" s="45"/>
      <c r="B10" s="50"/>
      <c r="C10" s="40"/>
      <c r="D10" s="39"/>
      <c r="E10" s="39"/>
      <c r="F10" s="39"/>
    </row>
    <row r="11" spans="1:7" s="41" customFormat="1" ht="15.75" customHeight="1">
      <c r="A11" s="45"/>
      <c r="B11" s="50"/>
      <c r="C11" s="40"/>
      <c r="D11" s="39"/>
      <c r="E11" s="39"/>
      <c r="F11" s="39"/>
    </row>
    <row r="12" spans="1:7" s="41" customFormat="1" ht="15.75" customHeight="1">
      <c r="A12" s="45"/>
      <c r="B12" s="50"/>
      <c r="C12" s="40"/>
      <c r="D12" s="39"/>
      <c r="E12" s="39"/>
      <c r="F12" s="39"/>
    </row>
    <row r="13" spans="1:7" s="41" customFormat="1" ht="15.75" customHeight="1">
      <c r="A13" s="45"/>
      <c r="B13" s="50"/>
      <c r="C13" s="40"/>
      <c r="D13" s="39"/>
      <c r="E13" s="39"/>
      <c r="F13" s="39"/>
    </row>
    <row r="14" spans="1:7" s="41" customFormat="1" ht="15.75" customHeight="1">
      <c r="A14" s="45"/>
      <c r="B14" s="50"/>
      <c r="C14" s="40"/>
      <c r="D14" s="39"/>
      <c r="E14" s="39"/>
      <c r="F14" s="39"/>
    </row>
    <row r="15" spans="1:7" s="41" customFormat="1" ht="15.75" customHeight="1">
      <c r="A15" s="45"/>
      <c r="B15" s="50"/>
      <c r="C15" s="40"/>
      <c r="D15" s="39"/>
      <c r="E15" s="39"/>
      <c r="F15" s="39"/>
    </row>
    <row r="16" spans="1:7" s="9" customFormat="1" ht="15.75" customHeight="1">
      <c r="A16" s="45"/>
      <c r="B16" s="50"/>
      <c r="C16" s="40"/>
      <c r="D16" s="39"/>
      <c r="E16" s="39"/>
      <c r="F16" s="39"/>
    </row>
    <row r="17" spans="1:6" s="9" customFormat="1" ht="15.75" customHeight="1">
      <c r="A17" s="45"/>
      <c r="B17" s="50"/>
      <c r="C17" s="40"/>
      <c r="D17" s="39"/>
      <c r="E17" s="39"/>
      <c r="F17" s="39"/>
    </row>
    <row r="18" spans="1:6" s="9" customFormat="1" ht="15.75" customHeight="1">
      <c r="A18" s="45"/>
      <c r="B18" s="50"/>
      <c r="C18" s="40"/>
      <c r="D18" s="39"/>
      <c r="E18" s="39"/>
      <c r="F18" s="39"/>
    </row>
    <row r="19" spans="1:6" s="9" customFormat="1" ht="15.75" customHeight="1">
      <c r="A19" s="45"/>
      <c r="B19" s="50"/>
      <c r="C19" s="40"/>
      <c r="D19" s="39"/>
      <c r="E19" s="39"/>
      <c r="F19" s="39"/>
    </row>
    <row r="20" spans="1:6" s="9" customFormat="1" ht="15.75" customHeight="1">
      <c r="A20" s="45"/>
      <c r="B20" s="50"/>
      <c r="C20" s="40"/>
      <c r="D20" s="39"/>
      <c r="E20" s="39"/>
      <c r="F20" s="39"/>
    </row>
    <row r="21" spans="1:6" s="9" customFormat="1" ht="15.75" customHeight="1">
      <c r="A21" s="45"/>
      <c r="B21" s="50"/>
      <c r="C21" s="40"/>
      <c r="D21" s="39"/>
      <c r="E21" s="39"/>
      <c r="F21" s="39"/>
    </row>
    <row r="22" spans="1:6" s="9" customFormat="1" ht="15.75" customHeight="1">
      <c r="A22" s="45"/>
      <c r="B22" s="50"/>
      <c r="C22" s="40"/>
      <c r="D22" s="39"/>
      <c r="E22" s="39"/>
      <c r="F22" s="39"/>
    </row>
    <row r="23" spans="1:6" s="9" customFormat="1" ht="15.75" customHeight="1">
      <c r="A23" s="51"/>
      <c r="B23" s="50"/>
      <c r="C23" s="40"/>
      <c r="D23" s="39"/>
      <c r="E23" s="39"/>
      <c r="F23" s="39"/>
    </row>
    <row r="24" spans="1:6" s="9" customFormat="1" ht="15.75" customHeight="1">
      <c r="A24" s="51"/>
      <c r="B24" s="50"/>
      <c r="C24" s="40"/>
      <c r="D24" s="39"/>
      <c r="E24" s="39"/>
      <c r="F24" s="39"/>
    </row>
    <row r="25" spans="1:6" s="9" customFormat="1" ht="15.75" customHeight="1">
      <c r="A25" s="51"/>
      <c r="B25" s="50"/>
      <c r="C25" s="40"/>
      <c r="D25" s="39"/>
      <c r="E25" s="39"/>
      <c r="F25" s="39"/>
    </row>
    <row r="26" spans="1:6" s="9" customFormat="1" ht="15.75" customHeight="1">
      <c r="A26" s="51"/>
      <c r="B26" s="50"/>
      <c r="C26" s="40"/>
      <c r="D26" s="39"/>
      <c r="E26" s="39"/>
      <c r="F26" s="39"/>
    </row>
    <row r="27" spans="1:6" s="9" customFormat="1" ht="15.75" customHeight="1">
      <c r="A27" s="433" t="s">
        <v>291</v>
      </c>
      <c r="B27" s="434"/>
      <c r="C27" s="23">
        <f>SUM(C7:C26)</f>
        <v>0</v>
      </c>
      <c r="D27" s="23">
        <f>SUM(D7:D26)</f>
        <v>0</v>
      </c>
      <c r="E27" s="23">
        <f>SUM(E7:E26)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26" t="str">
        <f>表头信息!D20&amp;表头信息!E23</f>
        <v>评估人员：柳青、殷涛</v>
      </c>
      <c r="F29" s="426"/>
    </row>
    <row r="30" spans="1:6" s="28" customFormat="1" ht="15.75" customHeight="1">
      <c r="A30" s="30" t="str">
        <f>表头信息!D11&amp;表头信息!E11</f>
        <v>填表日期：2022年11月2日</v>
      </c>
    </row>
    <row r="31" spans="1:6" ht="15.75" customHeight="1">
      <c r="D31" s="56"/>
      <c r="E31" s="56"/>
      <c r="F31" s="56"/>
    </row>
  </sheetData>
  <mergeCells count="14">
    <mergeCell ref="D28:F28"/>
    <mergeCell ref="A29:C29"/>
    <mergeCell ref="E29:F29"/>
    <mergeCell ref="A5:A6"/>
    <mergeCell ref="B5:B6"/>
    <mergeCell ref="C5:C6"/>
    <mergeCell ref="D5:D6"/>
    <mergeCell ref="E5:E6"/>
    <mergeCell ref="F5:F6"/>
    <mergeCell ref="A1:F1"/>
    <mergeCell ref="A2:F2"/>
    <mergeCell ref="E3:F3"/>
    <mergeCell ref="E4:F4"/>
    <mergeCell ref="A27:B27"/>
  </mergeCells>
  <phoneticPr fontId="67" type="noConversion"/>
  <hyperlinks>
    <hyperlink ref="B7" location="'3-1-1现金'!A1" display="现金" xr:uid="{00000000-0004-0000-0500-000000000000}"/>
    <hyperlink ref="B8" location="'3-1-2银行存款'!A1" display="银行存款" xr:uid="{00000000-0004-0000-0500-000001000000}"/>
    <hyperlink ref="B9" location="'3-1-3其他货币资金'!A1" display="其他货币资金" xr:uid="{00000000-0004-0000-0500-000002000000}"/>
    <hyperlink ref="A1:F1" location="'3-流动资产汇总'!B7" display="货币资金评估汇总表" xr:uid="{00000000-0004-0000-05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6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735</v>
      </c>
      <c r="B1" s="415"/>
      <c r="C1" s="415"/>
      <c r="D1" s="415"/>
      <c r="E1" s="415"/>
      <c r="F1" s="415"/>
      <c r="G1" s="60"/>
    </row>
    <row r="2" spans="1:7" ht="15.75" customHeight="1">
      <c r="A2" s="417" t="str">
        <f>表头信息!D5&amp;表头信息!E5</f>
        <v>评估基准日：2022年10月31日</v>
      </c>
      <c r="B2" s="417"/>
      <c r="C2" s="417"/>
      <c r="D2" s="457"/>
      <c r="E2" s="457"/>
      <c r="F2" s="457"/>
    </row>
    <row r="3" spans="1:7" ht="15.75" customHeight="1">
      <c r="A3" s="12"/>
      <c r="B3" s="12"/>
      <c r="C3" s="12"/>
      <c r="D3" s="13"/>
      <c r="E3" s="13"/>
      <c r="F3" s="14" t="s">
        <v>629</v>
      </c>
    </row>
    <row r="4" spans="1:7" ht="15.75" customHeight="1">
      <c r="A4" s="518" t="str">
        <f>表头信息!D2&amp;表头信息!E2</f>
        <v>产权持有单位：西安曲江楼观旅游农业开发有限公司</v>
      </c>
      <c r="B4" s="519"/>
      <c r="C4" s="519"/>
      <c r="D4" s="15"/>
      <c r="E4" s="15"/>
      <c r="F4" s="16" t="s">
        <v>3</v>
      </c>
    </row>
    <row r="5" spans="1:7" s="8" customFormat="1" ht="15.75" customHeight="1">
      <c r="A5" s="499" t="s">
        <v>267</v>
      </c>
      <c r="B5" s="499" t="s">
        <v>237</v>
      </c>
      <c r="C5" s="499" t="s">
        <v>238</v>
      </c>
      <c r="D5" s="499" t="s">
        <v>239</v>
      </c>
      <c r="E5" s="499" t="s">
        <v>240</v>
      </c>
      <c r="F5" s="499" t="s">
        <v>241</v>
      </c>
    </row>
    <row r="6" spans="1:7" s="8" customFormat="1" ht="15.75" customHeight="1">
      <c r="A6" s="500"/>
      <c r="B6" s="500"/>
      <c r="C6" s="500"/>
      <c r="D6" s="500"/>
      <c r="E6" s="500"/>
      <c r="F6" s="500"/>
    </row>
    <row r="7" spans="1:7" s="9" customFormat="1" ht="15.75" customHeight="1">
      <c r="A7" s="45" t="s">
        <v>736</v>
      </c>
      <c r="B7" s="62" t="s">
        <v>737</v>
      </c>
      <c r="C7" s="39">
        <f>'4-9-1在建（土建）'!I25</f>
        <v>0</v>
      </c>
      <c r="D7" s="39">
        <f>'4-9-1在建（土建）'!J25</f>
        <v>0</v>
      </c>
      <c r="E7" s="39">
        <f>D7-C7</f>
        <v>0</v>
      </c>
      <c r="F7" s="39">
        <f>IF(C7=0,0,E7/ABS(C7))*100</f>
        <v>0</v>
      </c>
    </row>
    <row r="8" spans="1:7" s="9" customFormat="1" ht="15.75" customHeight="1">
      <c r="A8" s="45" t="s">
        <v>738</v>
      </c>
      <c r="B8" s="62" t="s">
        <v>739</v>
      </c>
      <c r="C8" s="39">
        <f>'4-9-2在建（设备）'!K25</f>
        <v>0</v>
      </c>
      <c r="D8" s="39">
        <f>'4-9-2在建（设备）'!O25</f>
        <v>0</v>
      </c>
      <c r="E8" s="39">
        <f>D8-C8</f>
        <v>0</v>
      </c>
      <c r="F8" s="39">
        <f>IF(C8=0,0,E8/ABS(C8))*100</f>
        <v>0</v>
      </c>
    </row>
    <row r="9" spans="1:7" s="9" customFormat="1" ht="15.75" customHeight="1">
      <c r="A9" s="45" t="s">
        <v>740</v>
      </c>
      <c r="B9" s="62" t="s">
        <v>741</v>
      </c>
      <c r="C9" s="39">
        <f>'4-9-3在建（工程物资）'!G27</f>
        <v>0</v>
      </c>
      <c r="D9" s="39">
        <f>'4-9-3在建（工程物资）'!J27</f>
        <v>0</v>
      </c>
      <c r="E9" s="39">
        <f>D9-C9</f>
        <v>0</v>
      </c>
      <c r="F9" s="39">
        <f>IF(C9=0,0,E9/ABS(C9))*100</f>
        <v>0</v>
      </c>
    </row>
    <row r="10" spans="1:7" s="9" customFormat="1" ht="15.75" customHeight="1">
      <c r="A10" s="45"/>
      <c r="B10" s="109"/>
      <c r="C10" s="39"/>
      <c r="D10" s="39"/>
      <c r="E10" s="39"/>
      <c r="F10" s="39"/>
    </row>
    <row r="11" spans="1:7" s="9" customFormat="1" ht="15.75" customHeight="1">
      <c r="A11" s="45"/>
      <c r="B11" s="109"/>
      <c r="C11" s="39"/>
      <c r="D11" s="39"/>
      <c r="E11" s="39"/>
      <c r="F11" s="39"/>
    </row>
    <row r="12" spans="1:7" s="9" customFormat="1" ht="15.75" customHeight="1">
      <c r="A12" s="45"/>
      <c r="B12" s="109"/>
      <c r="C12" s="39"/>
      <c r="D12" s="39"/>
      <c r="E12" s="39"/>
      <c r="F12" s="39"/>
    </row>
    <row r="13" spans="1:7" s="9" customFormat="1" ht="15.75" customHeight="1">
      <c r="A13" s="45"/>
      <c r="B13" s="109"/>
      <c r="C13" s="39"/>
      <c r="D13" s="39"/>
      <c r="E13" s="39"/>
      <c r="F13" s="39"/>
    </row>
    <row r="14" spans="1:7" s="9" customFormat="1" ht="15.75" customHeight="1">
      <c r="A14" s="45"/>
      <c r="B14" s="109"/>
      <c r="C14" s="39"/>
      <c r="D14" s="39"/>
      <c r="E14" s="39"/>
      <c r="F14" s="39"/>
    </row>
    <row r="15" spans="1:7" s="9" customFormat="1" ht="15.75" customHeight="1">
      <c r="A15" s="45"/>
      <c r="B15" s="109"/>
      <c r="C15" s="39"/>
      <c r="D15" s="39"/>
      <c r="E15" s="39"/>
      <c r="F15" s="39"/>
    </row>
    <row r="16" spans="1:7" s="9" customFormat="1" ht="15.75" customHeight="1">
      <c r="A16" s="45"/>
      <c r="B16" s="109"/>
      <c r="C16" s="39"/>
      <c r="D16" s="39"/>
      <c r="E16" s="39"/>
      <c r="F16" s="39"/>
    </row>
    <row r="17" spans="1:6" s="9" customFormat="1" ht="15.75" customHeight="1">
      <c r="A17" s="45"/>
      <c r="B17" s="109"/>
      <c r="C17" s="39"/>
      <c r="D17" s="39"/>
      <c r="E17" s="39"/>
      <c r="F17" s="39"/>
    </row>
    <row r="18" spans="1:6" s="9" customFormat="1" ht="15.75" customHeight="1">
      <c r="A18" s="45"/>
      <c r="B18" s="109"/>
      <c r="C18" s="39"/>
      <c r="D18" s="39"/>
      <c r="E18" s="39"/>
      <c r="F18" s="39"/>
    </row>
    <row r="19" spans="1:6" s="9" customFormat="1" ht="15.75" customHeight="1">
      <c r="A19" s="45"/>
      <c r="B19" s="109"/>
      <c r="C19" s="39"/>
      <c r="D19" s="39"/>
      <c r="E19" s="39"/>
      <c r="F19" s="39"/>
    </row>
    <row r="20" spans="1:6" s="9" customFormat="1" ht="15.75" customHeight="1">
      <c r="A20" s="45"/>
      <c r="B20" s="110"/>
      <c r="C20" s="39"/>
      <c r="D20" s="39"/>
      <c r="E20" s="39"/>
      <c r="F20" s="39"/>
    </row>
    <row r="21" spans="1:6" s="9" customFormat="1" ht="15.75" customHeight="1">
      <c r="A21" s="45"/>
      <c r="B21" s="109"/>
      <c r="C21" s="39"/>
      <c r="D21" s="39"/>
      <c r="E21" s="39"/>
      <c r="F21" s="39"/>
    </row>
    <row r="22" spans="1:6" s="9" customFormat="1" ht="15.75" customHeight="1">
      <c r="A22" s="45"/>
      <c r="B22" s="110"/>
      <c r="C22" s="39"/>
      <c r="D22" s="39"/>
      <c r="E22" s="39"/>
      <c r="F22" s="39"/>
    </row>
    <row r="23" spans="1:6" s="9" customFormat="1" ht="15.75" customHeight="1">
      <c r="A23" s="45"/>
      <c r="B23" s="109"/>
      <c r="C23" s="39"/>
      <c r="D23" s="39"/>
      <c r="E23" s="39"/>
      <c r="F23" s="39"/>
    </row>
    <row r="24" spans="1:6" s="9" customFormat="1" ht="15.75" customHeight="1">
      <c r="A24" s="45"/>
      <c r="B24" s="110"/>
      <c r="C24" s="39"/>
      <c r="D24" s="39"/>
      <c r="E24" s="39"/>
      <c r="F24" s="39"/>
    </row>
    <row r="25" spans="1:6" s="9" customFormat="1" ht="15.75" customHeight="1">
      <c r="A25" s="459" t="s">
        <v>742</v>
      </c>
      <c r="B25" s="460"/>
      <c r="C25" s="39">
        <f>SUM(C7:C24)</f>
        <v>0</v>
      </c>
      <c r="D25" s="39">
        <f>SUM(D7:D24)</f>
        <v>0</v>
      </c>
      <c r="E25" s="39">
        <f>SUM(E7:E24)</f>
        <v>0</v>
      </c>
      <c r="F25" s="39">
        <f>IF(C25=0,0,E25/ABS(C25))*100</f>
        <v>0</v>
      </c>
    </row>
    <row r="26" spans="1:6" s="9" customFormat="1" ht="15.75" customHeight="1">
      <c r="A26" s="459" t="s">
        <v>743</v>
      </c>
      <c r="B26" s="460"/>
      <c r="C26" s="77">
        <f>'4-9-1在建（土建）'!I26+'4-9-2在建（设备）'!K26</f>
        <v>0</v>
      </c>
      <c r="D26" s="77">
        <f>'4-9-1在建（土建）'!J26+'4-9-2在建（设备）'!O26</f>
        <v>0</v>
      </c>
      <c r="E26" s="39">
        <f>D26-C26</f>
        <v>0</v>
      </c>
      <c r="F26" s="39">
        <f>IF(C26=0,0,E26/ABS(C26))*100</f>
        <v>0</v>
      </c>
    </row>
    <row r="27" spans="1:6" s="9" customFormat="1" ht="15.75" customHeight="1">
      <c r="A27" s="459" t="s">
        <v>742</v>
      </c>
      <c r="B27" s="460"/>
      <c r="C27" s="65">
        <f>C25-C26</f>
        <v>0</v>
      </c>
      <c r="D27" s="65">
        <f>D25-D26</f>
        <v>0</v>
      </c>
      <c r="E27" s="65">
        <f>E25-E26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26" t="str">
        <f>表头信息!D20&amp;表头信息!F23&amp;表头信息!G22&amp;表头信息!G23</f>
        <v>评估人员：、柳青、殷涛</v>
      </c>
      <c r="F29" s="426"/>
    </row>
    <row r="30" spans="1:6" s="28" customFormat="1" ht="15.75" customHeight="1">
      <c r="A30" s="30" t="str">
        <f>表头信息!D11&amp;表头信息!E11</f>
        <v>填表日期：2022年11月2日</v>
      </c>
    </row>
    <row r="31" spans="1:6" ht="15.75" customHeight="1">
      <c r="D31" s="56"/>
      <c r="E31" s="56"/>
      <c r="F31" s="56"/>
    </row>
  </sheetData>
  <mergeCells count="15">
    <mergeCell ref="A27:B27"/>
    <mergeCell ref="D28:F28"/>
    <mergeCell ref="A29:C29"/>
    <mergeCell ref="E29:F29"/>
    <mergeCell ref="A5:A6"/>
    <mergeCell ref="B5:B6"/>
    <mergeCell ref="C5:C6"/>
    <mergeCell ref="D5:D6"/>
    <mergeCell ref="E5:E6"/>
    <mergeCell ref="F5:F6"/>
    <mergeCell ref="A1:F1"/>
    <mergeCell ref="A2:F2"/>
    <mergeCell ref="A4:C4"/>
    <mergeCell ref="A25:B25"/>
    <mergeCell ref="A26:B26"/>
  </mergeCells>
  <phoneticPr fontId="67" type="noConversion"/>
  <hyperlinks>
    <hyperlink ref="A1:F1" location="'4-非流动资产汇总'!B15" display="在建工程评估汇总表" xr:uid="{00000000-0004-0000-3B00-000000000000}"/>
    <hyperlink ref="B7" location="'4-9-1在建（土建）'!A1" display="在建工程—土建工程" xr:uid="{00000000-0004-0000-3B00-000001000000}"/>
    <hyperlink ref="B8" location="'4-9-2在建（设备）'!A1" display="在建工程—设备安装工程" xr:uid="{00000000-0004-0000-3B00-000002000000}"/>
    <hyperlink ref="B9" location="'4-9-3在建（工程物资）'!A1" display="在建工程—工程物资" xr:uid="{00000000-0004-0000-3B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1:M30"/>
  <sheetViews>
    <sheetView view="pageBreakPreview" zoomScale="85" zoomScaleNormal="100" workbookViewId="0">
      <pane xSplit="1" ySplit="6" topLeftCell="B7" activePane="bottomRight" state="frozen"/>
      <selection pane="topRight"/>
      <selection pane="bottomLeft"/>
      <selection pane="bottomRight" sqref="A1:M1"/>
    </sheetView>
  </sheetViews>
  <sheetFormatPr defaultColWidth="8.625" defaultRowHeight="15.75" customHeight="1"/>
  <cols>
    <col min="1" max="1" width="5.375" style="11" customWidth="1"/>
    <col min="2" max="2" width="18.75" style="11" customWidth="1"/>
    <col min="3" max="3" width="7.75" style="11" customWidth="1"/>
    <col min="4" max="4" width="13" style="11" customWidth="1"/>
    <col min="5" max="5" width="7.125" style="11" customWidth="1"/>
    <col min="6" max="6" width="10.75" style="11" customWidth="1"/>
    <col min="7" max="12" width="9.75" style="11" customWidth="1"/>
    <col min="13" max="13" width="9.875" style="11" customWidth="1"/>
    <col min="14" max="32" width="9" style="11"/>
    <col min="33" max="16384" width="8.625" style="11"/>
  </cols>
  <sheetData>
    <row r="1" spans="1:13" s="7" customFormat="1" ht="30" customHeight="1">
      <c r="A1" s="520" t="str">
        <f>"在建工程—土建工程评估"&amp;表头信息!E35</f>
        <v>在建工程—土建工程评估明细表</v>
      </c>
      <c r="B1" s="520"/>
      <c r="C1" s="520"/>
      <c r="D1" s="520"/>
      <c r="E1" s="520"/>
      <c r="F1" s="520"/>
      <c r="G1" s="520"/>
      <c r="H1" s="521"/>
      <c r="I1" s="521"/>
      <c r="J1" s="521"/>
      <c r="K1" s="521"/>
      <c r="L1" s="521"/>
      <c r="M1" s="521"/>
    </row>
    <row r="2" spans="1:13" ht="15.75" customHeight="1">
      <c r="A2" s="417" t="str">
        <f>表头信息!D5&amp;表头信息!E5</f>
        <v>评估基准日：2022年10月31日</v>
      </c>
      <c r="B2" s="417"/>
      <c r="C2" s="417"/>
      <c r="D2" s="417"/>
      <c r="E2" s="457"/>
      <c r="F2" s="457"/>
      <c r="G2" s="457"/>
      <c r="H2" s="457"/>
      <c r="I2" s="457"/>
      <c r="J2" s="457"/>
      <c r="K2" s="457"/>
      <c r="L2" s="457"/>
      <c r="M2" s="457"/>
    </row>
    <row r="3" spans="1:13" ht="15.75" customHeight="1">
      <c r="A3" s="12"/>
      <c r="B3" s="12"/>
      <c r="C3" s="12"/>
      <c r="D3" s="12"/>
      <c r="E3" s="13"/>
      <c r="F3" s="13"/>
      <c r="G3" s="13"/>
      <c r="H3" s="13"/>
      <c r="I3" s="13"/>
      <c r="J3" s="13"/>
      <c r="K3" s="13"/>
      <c r="L3" s="13"/>
      <c r="M3" s="14" t="s">
        <v>744</v>
      </c>
    </row>
    <row r="4" spans="1:13" ht="15.75" customHeight="1">
      <c r="A4" s="458" t="str">
        <f>表头信息!D2&amp;表头信息!E2</f>
        <v>产权持有单位：西安曲江楼观旅游农业开发有限公司</v>
      </c>
      <c r="B4" s="514"/>
      <c r="C4" s="514"/>
      <c r="D4" s="514"/>
      <c r="E4" s="15"/>
      <c r="F4" s="15"/>
      <c r="G4" s="15"/>
      <c r="H4" s="15"/>
      <c r="I4" s="15"/>
      <c r="J4" s="15"/>
      <c r="K4" s="15"/>
      <c r="L4" s="15"/>
      <c r="M4" s="16" t="s">
        <v>3</v>
      </c>
    </row>
    <row r="5" spans="1:13" s="8" customFormat="1" ht="15.75" customHeight="1">
      <c r="A5" s="455" t="s">
        <v>5</v>
      </c>
      <c r="B5" s="455" t="s">
        <v>745</v>
      </c>
      <c r="C5" s="455" t="s">
        <v>642</v>
      </c>
      <c r="D5" s="455" t="s">
        <v>746</v>
      </c>
      <c r="E5" s="455" t="s">
        <v>534</v>
      </c>
      <c r="F5" s="455" t="s">
        <v>535</v>
      </c>
      <c r="G5" s="455" t="s">
        <v>536</v>
      </c>
      <c r="H5" s="455" t="s">
        <v>747</v>
      </c>
      <c r="I5" s="455" t="s">
        <v>238</v>
      </c>
      <c r="J5" s="455" t="s">
        <v>239</v>
      </c>
      <c r="K5" s="455" t="s">
        <v>240</v>
      </c>
      <c r="L5" s="455" t="s">
        <v>241</v>
      </c>
      <c r="M5" s="455" t="s">
        <v>8</v>
      </c>
    </row>
    <row r="6" spans="1:13" s="8" customFormat="1" ht="15.75" customHeight="1">
      <c r="A6" s="456"/>
      <c r="B6" s="456"/>
      <c r="C6" s="456"/>
      <c r="D6" s="456"/>
      <c r="E6" s="456"/>
      <c r="F6" s="456"/>
      <c r="G6" s="456"/>
      <c r="H6" s="456"/>
      <c r="I6" s="456"/>
      <c r="J6" s="456"/>
      <c r="K6" s="456"/>
      <c r="L6" s="456" t="s">
        <v>314</v>
      </c>
      <c r="M6" s="456"/>
    </row>
    <row r="7" spans="1:13" s="9" customFormat="1" ht="15.75" customHeight="1">
      <c r="A7" s="17">
        <v>1</v>
      </c>
      <c r="B7" s="18"/>
      <c r="C7" s="18"/>
      <c r="D7" s="18"/>
      <c r="E7" s="19"/>
      <c r="F7" s="19"/>
      <c r="G7" s="17"/>
      <c r="H7" s="58"/>
      <c r="I7" s="20"/>
      <c r="J7" s="20"/>
      <c r="K7" s="39">
        <f>J7-I7</f>
        <v>0</v>
      </c>
      <c r="L7" s="39">
        <f>IF(I7=0,0,K7/ABS(I7))*100</f>
        <v>0</v>
      </c>
      <c r="M7" s="21"/>
    </row>
    <row r="8" spans="1:13" s="9" customFormat="1" ht="15.75" customHeight="1">
      <c r="A8" s="17">
        <v>2</v>
      </c>
      <c r="B8" s="18"/>
      <c r="C8" s="18"/>
      <c r="D8" s="18"/>
      <c r="E8" s="19"/>
      <c r="F8" s="19"/>
      <c r="G8" s="17"/>
      <c r="H8" s="58"/>
      <c r="I8" s="20"/>
      <c r="J8" s="20"/>
      <c r="K8" s="39">
        <f t="shared" ref="K8:K26" si="0">J8-I8</f>
        <v>0</v>
      </c>
      <c r="L8" s="39">
        <f t="shared" ref="L8:L27" si="1">IF(I8=0,0,K8/ABS(I8))*100</f>
        <v>0</v>
      </c>
      <c r="M8" s="21"/>
    </row>
    <row r="9" spans="1:13" s="9" customFormat="1" ht="15.75" customHeight="1">
      <c r="A9" s="17">
        <v>3</v>
      </c>
      <c r="B9" s="18"/>
      <c r="C9" s="18"/>
      <c r="D9" s="18"/>
      <c r="E9" s="19"/>
      <c r="F9" s="19"/>
      <c r="G9" s="17"/>
      <c r="H9" s="58"/>
      <c r="I9" s="20"/>
      <c r="J9" s="20"/>
      <c r="K9" s="39">
        <f t="shared" si="0"/>
        <v>0</v>
      </c>
      <c r="L9" s="39">
        <f t="shared" si="1"/>
        <v>0</v>
      </c>
      <c r="M9" s="21"/>
    </row>
    <row r="10" spans="1:13" s="9" customFormat="1" ht="15.75" customHeight="1">
      <c r="A10" s="17">
        <v>4</v>
      </c>
      <c r="B10" s="18"/>
      <c r="C10" s="18"/>
      <c r="D10" s="18"/>
      <c r="E10" s="19"/>
      <c r="F10" s="19"/>
      <c r="G10" s="17"/>
      <c r="H10" s="58"/>
      <c r="I10" s="20"/>
      <c r="J10" s="20"/>
      <c r="K10" s="39">
        <f t="shared" si="0"/>
        <v>0</v>
      </c>
      <c r="L10" s="39">
        <f t="shared" si="1"/>
        <v>0</v>
      </c>
      <c r="M10" s="21"/>
    </row>
    <row r="11" spans="1:13" s="9" customFormat="1" ht="15.75" customHeight="1">
      <c r="A11" s="17">
        <v>5</v>
      </c>
      <c r="B11" s="18"/>
      <c r="C11" s="18"/>
      <c r="D11" s="18"/>
      <c r="E11" s="19"/>
      <c r="F11" s="19"/>
      <c r="G11" s="17"/>
      <c r="H11" s="58"/>
      <c r="I11" s="20"/>
      <c r="J11" s="20"/>
      <c r="K11" s="39">
        <f t="shared" si="0"/>
        <v>0</v>
      </c>
      <c r="L11" s="39">
        <f t="shared" si="1"/>
        <v>0</v>
      </c>
      <c r="M11" s="21"/>
    </row>
    <row r="12" spans="1:13" s="9" customFormat="1" ht="15.75" customHeight="1">
      <c r="A12" s="17">
        <v>6</v>
      </c>
      <c r="B12" s="18"/>
      <c r="C12" s="18"/>
      <c r="D12" s="18"/>
      <c r="E12" s="19"/>
      <c r="F12" s="19"/>
      <c r="G12" s="17"/>
      <c r="H12" s="58"/>
      <c r="I12" s="20"/>
      <c r="J12" s="20"/>
      <c r="K12" s="39">
        <f t="shared" si="0"/>
        <v>0</v>
      </c>
      <c r="L12" s="39">
        <f t="shared" si="1"/>
        <v>0</v>
      </c>
      <c r="M12" s="21"/>
    </row>
    <row r="13" spans="1:13" s="9" customFormat="1" ht="15.75" customHeight="1">
      <c r="A13" s="17">
        <v>7</v>
      </c>
      <c r="B13" s="18"/>
      <c r="C13" s="18"/>
      <c r="D13" s="18"/>
      <c r="E13" s="19"/>
      <c r="F13" s="19"/>
      <c r="G13" s="17"/>
      <c r="H13" s="58"/>
      <c r="I13" s="20"/>
      <c r="J13" s="20"/>
      <c r="K13" s="39">
        <f t="shared" si="0"/>
        <v>0</v>
      </c>
      <c r="L13" s="39">
        <f t="shared" si="1"/>
        <v>0</v>
      </c>
      <c r="M13" s="21"/>
    </row>
    <row r="14" spans="1:13" s="9" customFormat="1" ht="15.75" customHeight="1">
      <c r="A14" s="17">
        <v>8</v>
      </c>
      <c r="B14" s="18"/>
      <c r="C14" s="18"/>
      <c r="D14" s="18"/>
      <c r="E14" s="19"/>
      <c r="F14" s="19"/>
      <c r="G14" s="17"/>
      <c r="H14" s="58"/>
      <c r="I14" s="20"/>
      <c r="J14" s="20"/>
      <c r="K14" s="39">
        <f t="shared" si="0"/>
        <v>0</v>
      </c>
      <c r="L14" s="39">
        <f t="shared" si="1"/>
        <v>0</v>
      </c>
      <c r="M14" s="21"/>
    </row>
    <row r="15" spans="1:13" s="9" customFormat="1" ht="15.75" customHeight="1">
      <c r="A15" s="17">
        <v>9</v>
      </c>
      <c r="B15" s="18"/>
      <c r="C15" s="18"/>
      <c r="D15" s="18"/>
      <c r="E15" s="19"/>
      <c r="F15" s="19"/>
      <c r="G15" s="17"/>
      <c r="H15" s="58"/>
      <c r="I15" s="20"/>
      <c r="J15" s="20"/>
      <c r="K15" s="39">
        <f t="shared" si="0"/>
        <v>0</v>
      </c>
      <c r="L15" s="39">
        <f t="shared" si="1"/>
        <v>0</v>
      </c>
      <c r="M15" s="21"/>
    </row>
    <row r="16" spans="1:13" s="9" customFormat="1" ht="15.75" customHeight="1">
      <c r="A16" s="17">
        <v>10</v>
      </c>
      <c r="B16" s="18"/>
      <c r="C16" s="18"/>
      <c r="D16" s="18"/>
      <c r="E16" s="19"/>
      <c r="F16" s="19"/>
      <c r="G16" s="17"/>
      <c r="H16" s="58"/>
      <c r="I16" s="20"/>
      <c r="J16" s="20"/>
      <c r="K16" s="39">
        <f t="shared" si="0"/>
        <v>0</v>
      </c>
      <c r="L16" s="39">
        <f t="shared" si="1"/>
        <v>0</v>
      </c>
      <c r="M16" s="21"/>
    </row>
    <row r="17" spans="1:13" s="9" customFormat="1" ht="15.75" customHeight="1">
      <c r="A17" s="17">
        <v>11</v>
      </c>
      <c r="B17" s="18"/>
      <c r="C17" s="18"/>
      <c r="D17" s="18"/>
      <c r="E17" s="19"/>
      <c r="F17" s="19"/>
      <c r="G17" s="17"/>
      <c r="H17" s="58"/>
      <c r="I17" s="20"/>
      <c r="J17" s="20"/>
      <c r="K17" s="39">
        <f t="shared" si="0"/>
        <v>0</v>
      </c>
      <c r="L17" s="39">
        <f t="shared" si="1"/>
        <v>0</v>
      </c>
      <c r="M17" s="21"/>
    </row>
    <row r="18" spans="1:13" s="9" customFormat="1" ht="15.75" customHeight="1">
      <c r="A18" s="17">
        <v>12</v>
      </c>
      <c r="B18" s="18"/>
      <c r="C18" s="18"/>
      <c r="D18" s="18"/>
      <c r="E18" s="19"/>
      <c r="F18" s="19"/>
      <c r="G18" s="17"/>
      <c r="H18" s="58"/>
      <c r="I18" s="20"/>
      <c r="J18" s="20"/>
      <c r="K18" s="39">
        <f t="shared" si="0"/>
        <v>0</v>
      </c>
      <c r="L18" s="39">
        <f t="shared" si="1"/>
        <v>0</v>
      </c>
      <c r="M18" s="21"/>
    </row>
    <row r="19" spans="1:13" s="9" customFormat="1" ht="15.75" customHeight="1">
      <c r="A19" s="17">
        <v>13</v>
      </c>
      <c r="B19" s="18"/>
      <c r="C19" s="18"/>
      <c r="D19" s="18"/>
      <c r="E19" s="19"/>
      <c r="F19" s="19"/>
      <c r="G19" s="17"/>
      <c r="H19" s="58"/>
      <c r="I19" s="20"/>
      <c r="J19" s="20"/>
      <c r="K19" s="39">
        <f t="shared" si="0"/>
        <v>0</v>
      </c>
      <c r="L19" s="39">
        <f t="shared" si="1"/>
        <v>0</v>
      </c>
      <c r="M19" s="21"/>
    </row>
    <row r="20" spans="1:13" s="9" customFormat="1" ht="15.75" customHeight="1">
      <c r="A20" s="17">
        <v>14</v>
      </c>
      <c r="B20" s="18"/>
      <c r="C20" s="18"/>
      <c r="D20" s="18"/>
      <c r="E20" s="19"/>
      <c r="F20" s="19"/>
      <c r="G20" s="17"/>
      <c r="H20" s="58"/>
      <c r="I20" s="20"/>
      <c r="J20" s="20"/>
      <c r="K20" s="39">
        <f t="shared" si="0"/>
        <v>0</v>
      </c>
      <c r="L20" s="39">
        <f t="shared" si="1"/>
        <v>0</v>
      </c>
      <c r="M20" s="21"/>
    </row>
    <row r="21" spans="1:13" s="9" customFormat="1" ht="15.75" customHeight="1">
      <c r="A21" s="17">
        <v>15</v>
      </c>
      <c r="B21" s="18"/>
      <c r="C21" s="18"/>
      <c r="D21" s="18"/>
      <c r="E21" s="19"/>
      <c r="F21" s="19"/>
      <c r="G21" s="17"/>
      <c r="H21" s="58"/>
      <c r="I21" s="20"/>
      <c r="J21" s="20"/>
      <c r="K21" s="39">
        <f t="shared" si="0"/>
        <v>0</v>
      </c>
      <c r="L21" s="39">
        <f t="shared" si="1"/>
        <v>0</v>
      </c>
      <c r="M21" s="21"/>
    </row>
    <row r="22" spans="1:13" s="9" customFormat="1" ht="15.75" customHeight="1">
      <c r="A22" s="17">
        <v>16</v>
      </c>
      <c r="B22" s="18"/>
      <c r="C22" s="18"/>
      <c r="D22" s="18"/>
      <c r="E22" s="19"/>
      <c r="F22" s="19"/>
      <c r="G22" s="17"/>
      <c r="H22" s="58"/>
      <c r="I22" s="20"/>
      <c r="J22" s="20"/>
      <c r="K22" s="39">
        <f t="shared" si="0"/>
        <v>0</v>
      </c>
      <c r="L22" s="39">
        <f t="shared" si="1"/>
        <v>0</v>
      </c>
      <c r="M22" s="21"/>
    </row>
    <row r="23" spans="1:13" s="9" customFormat="1" ht="15.75" customHeight="1">
      <c r="A23" s="17">
        <v>17</v>
      </c>
      <c r="B23" s="18"/>
      <c r="C23" s="18"/>
      <c r="D23" s="18"/>
      <c r="E23" s="19"/>
      <c r="F23" s="19"/>
      <c r="G23" s="17"/>
      <c r="H23" s="58"/>
      <c r="I23" s="20"/>
      <c r="J23" s="20"/>
      <c r="K23" s="39">
        <f t="shared" si="0"/>
        <v>0</v>
      </c>
      <c r="L23" s="39">
        <f t="shared" si="1"/>
        <v>0</v>
      </c>
      <c r="M23" s="21"/>
    </row>
    <row r="24" spans="1:13" s="9" customFormat="1" ht="15.75" customHeight="1">
      <c r="A24" s="17">
        <v>18</v>
      </c>
      <c r="B24" s="18"/>
      <c r="C24" s="18"/>
      <c r="D24" s="18"/>
      <c r="E24" s="19"/>
      <c r="F24" s="19"/>
      <c r="G24" s="17"/>
      <c r="H24" s="58"/>
      <c r="I24" s="20"/>
      <c r="J24" s="20"/>
      <c r="K24" s="39">
        <f t="shared" si="0"/>
        <v>0</v>
      </c>
      <c r="L24" s="39">
        <f t="shared" si="1"/>
        <v>0</v>
      </c>
      <c r="M24" s="21"/>
    </row>
    <row r="25" spans="1:13" s="9" customFormat="1" ht="15.75" customHeight="1">
      <c r="A25" s="459" t="s">
        <v>335</v>
      </c>
      <c r="B25" s="501"/>
      <c r="C25" s="501"/>
      <c r="D25" s="501"/>
      <c r="E25" s="501"/>
      <c r="F25" s="501"/>
      <c r="G25" s="501"/>
      <c r="H25" s="460"/>
      <c r="I25" s="65">
        <f>SUM(I7:I24)</f>
        <v>0</v>
      </c>
      <c r="J25" s="65">
        <f>SUM(J7:J24)</f>
        <v>0</v>
      </c>
      <c r="K25" s="65">
        <f>IF(SUM(K7:K24)-(J25-I25)&lt;0.001,SUM(K7:K24),"false")</f>
        <v>0</v>
      </c>
      <c r="L25" s="39">
        <f t="shared" si="1"/>
        <v>0</v>
      </c>
      <c r="M25" s="24"/>
    </row>
    <row r="26" spans="1:13" s="9" customFormat="1" ht="15.75" customHeight="1">
      <c r="A26" s="459" t="s">
        <v>748</v>
      </c>
      <c r="B26" s="501"/>
      <c r="C26" s="501"/>
      <c r="D26" s="501"/>
      <c r="E26" s="501"/>
      <c r="F26" s="501" t="s">
        <v>314</v>
      </c>
      <c r="G26" s="501"/>
      <c r="H26" s="460"/>
      <c r="I26" s="94"/>
      <c r="J26" s="94"/>
      <c r="K26" s="39">
        <f t="shared" si="0"/>
        <v>0</v>
      </c>
      <c r="L26" s="39">
        <f t="shared" si="1"/>
        <v>0</v>
      </c>
      <c r="M26" s="24"/>
    </row>
    <row r="27" spans="1:13" s="9" customFormat="1" ht="15.75" customHeight="1">
      <c r="A27" s="459" t="s">
        <v>335</v>
      </c>
      <c r="B27" s="501"/>
      <c r="C27" s="501"/>
      <c r="D27" s="501"/>
      <c r="E27" s="501"/>
      <c r="F27" s="501" t="s">
        <v>314</v>
      </c>
      <c r="G27" s="501"/>
      <c r="H27" s="460"/>
      <c r="I27" s="65">
        <f>I25-I26</f>
        <v>0</v>
      </c>
      <c r="J27" s="65">
        <f>J25-J26</f>
        <v>0</v>
      </c>
      <c r="K27" s="65">
        <f>K25-K26</f>
        <v>0</v>
      </c>
      <c r="L27" s="39">
        <f t="shared" si="1"/>
        <v>0</v>
      </c>
      <c r="M27" s="24"/>
    </row>
    <row r="28" spans="1:13" s="10" customFormat="1" ht="15.75" customHeight="1">
      <c r="A28" s="25"/>
      <c r="D28" s="418"/>
      <c r="E28" s="418"/>
      <c r="F28" s="418"/>
      <c r="G28" s="26"/>
      <c r="H28" s="26"/>
      <c r="I28" s="26"/>
      <c r="J28" s="26"/>
      <c r="K28" s="26"/>
    </row>
    <row r="29" spans="1:13" s="10" customFormat="1" ht="15.75" customHeight="1">
      <c r="A29" s="425" t="str">
        <f>表头信息!D8&amp;表头信息!E8</f>
        <v>产权持有单位填表人：谭勃</v>
      </c>
      <c r="B29" s="425"/>
      <c r="C29" s="425"/>
      <c r="D29" s="425"/>
      <c r="E29" s="425"/>
      <c r="F29" s="425"/>
      <c r="I29" s="31"/>
      <c r="J29" s="426" t="str">
        <f>表头信息!D20&amp;表头信息!F23</f>
        <v>评估人员：</v>
      </c>
      <c r="K29" s="426"/>
      <c r="L29" s="426"/>
      <c r="M29" s="426"/>
    </row>
    <row r="30" spans="1:13" s="10" customFormat="1" ht="15.75" customHeight="1">
      <c r="A30" s="30" t="str">
        <f>表头信息!D11&amp;表头信息!E11</f>
        <v>填表日期：2022年11月2日</v>
      </c>
      <c r="B30" s="28"/>
      <c r="C30" s="28"/>
      <c r="D30" s="28"/>
      <c r="E30" s="31"/>
      <c r="F30" s="31"/>
      <c r="H30" s="31"/>
      <c r="I30" s="31"/>
      <c r="J30" s="31"/>
    </row>
  </sheetData>
  <protectedRanges>
    <protectedRange sqref="A7:J24 I26:J26 M7:M24" name="区域1"/>
  </protectedRanges>
  <mergeCells count="22">
    <mergeCell ref="A27:H27"/>
    <mergeCell ref="D28:F28"/>
    <mergeCell ref="A29:F29"/>
    <mergeCell ref="J29:M29"/>
    <mergeCell ref="A5:A6"/>
    <mergeCell ref="B5:B6"/>
    <mergeCell ref="C5:C6"/>
    <mergeCell ref="D5:D6"/>
    <mergeCell ref="E5:E6"/>
    <mergeCell ref="F5:F6"/>
    <mergeCell ref="G5:G6"/>
    <mergeCell ref="H5:H6"/>
    <mergeCell ref="I5:I6"/>
    <mergeCell ref="J5:J6"/>
    <mergeCell ref="K5:K6"/>
    <mergeCell ref="L5:L6"/>
    <mergeCell ref="A1:M1"/>
    <mergeCell ref="A2:M2"/>
    <mergeCell ref="A4:D4"/>
    <mergeCell ref="A25:H25"/>
    <mergeCell ref="A26:H26"/>
    <mergeCell ref="M5:M6"/>
  </mergeCells>
  <phoneticPr fontId="67" type="noConversion"/>
  <hyperlinks>
    <hyperlink ref="A1:M1" location="'4-9在建工程汇总'!B7" display="=&quot;在建工程—土建工程评估&quot;&amp;表头信息!E35" xr:uid="{00000000-0004-0000-3C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3352" r:id="rId4" name="Check Box 72">
              <controlPr defaultSize="0" autoPict="0" macro="[0]!在建土建_复选框72_Click">
                <anchor moveWithCells="1">
                  <from>
                    <xdr:col>13</xdr:col>
                    <xdr:colOff>114300</xdr:colOff>
                    <xdr:row>0</xdr:row>
                    <xdr:rowOff>38100</xdr:rowOff>
                  </from>
                  <to>
                    <xdr:col>15</xdr:col>
                    <xdr:colOff>38100</xdr:colOff>
                    <xdr:row>0</xdr:row>
                    <xdr:rowOff>361950</xdr:rowOff>
                  </to>
                </anchor>
              </controlPr>
            </control>
          </mc:Choice>
        </mc:AlternateContent>
      </controls>
    </mc:Choice>
  </mc:AlternateContent>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A1:R31"/>
  <sheetViews>
    <sheetView view="pageBreakPreview" zoomScale="85" zoomScaleNormal="100" workbookViewId="0">
      <pane xSplit="1" ySplit="6" topLeftCell="B7" activePane="bottomRight" state="frozen"/>
      <selection pane="topRight"/>
      <selection pane="bottomLeft"/>
      <selection pane="bottomRight" sqref="A1:R1"/>
    </sheetView>
  </sheetViews>
  <sheetFormatPr defaultColWidth="8.625" defaultRowHeight="15.75" customHeight="1"/>
  <cols>
    <col min="1" max="1" width="4.75" style="11" customWidth="1"/>
    <col min="2" max="2" width="9.125" style="11" customWidth="1"/>
    <col min="3" max="3" width="9.375" style="11" customWidth="1"/>
    <col min="4" max="4" width="5" style="11" customWidth="1"/>
    <col min="5" max="5" width="5.375" style="11" customWidth="1"/>
    <col min="6" max="6" width="5.125" style="11" customWidth="1"/>
    <col min="7" max="7" width="6.125" style="11" customWidth="1"/>
    <col min="8" max="17" width="7.875" style="11" customWidth="1"/>
    <col min="18" max="18" width="6.75" style="11" customWidth="1"/>
    <col min="19" max="32" width="9" style="11"/>
    <col min="33" max="16384" width="8.625" style="11"/>
  </cols>
  <sheetData>
    <row r="1" spans="1:18" s="7" customFormat="1" ht="30" customHeight="1">
      <c r="A1" s="520" t="str">
        <f>"在建工程—设备安装工程评估"&amp;表头信息!E35</f>
        <v>在建工程—设备安装工程评估明细表</v>
      </c>
      <c r="B1" s="520"/>
      <c r="C1" s="520"/>
      <c r="D1" s="520"/>
      <c r="E1" s="520"/>
      <c r="F1" s="520"/>
      <c r="G1" s="520"/>
      <c r="H1" s="521"/>
      <c r="I1" s="521"/>
      <c r="J1" s="521"/>
      <c r="K1" s="521"/>
      <c r="L1" s="521"/>
      <c r="M1" s="521"/>
      <c r="N1" s="465"/>
      <c r="O1" s="465"/>
      <c r="P1" s="465"/>
      <c r="Q1" s="465"/>
      <c r="R1" s="465"/>
    </row>
    <row r="2" spans="1:18" ht="15.75" customHeight="1">
      <c r="A2" s="417" t="str">
        <f>表头信息!D5&amp;表头信息!E5</f>
        <v>评估基准日：2022年10月31日</v>
      </c>
      <c r="B2" s="417"/>
      <c r="C2" s="417"/>
      <c r="D2" s="417"/>
      <c r="E2" s="417"/>
      <c r="F2" s="417"/>
      <c r="G2" s="417"/>
      <c r="H2" s="417"/>
      <c r="I2" s="417"/>
      <c r="J2" s="417"/>
      <c r="K2" s="457"/>
      <c r="L2" s="457"/>
      <c r="M2" s="457"/>
      <c r="N2" s="457"/>
      <c r="O2" s="457"/>
      <c r="P2" s="457"/>
      <c r="Q2" s="457"/>
      <c r="R2" s="457"/>
    </row>
    <row r="3" spans="1:18" ht="15.75" customHeight="1">
      <c r="A3" s="12"/>
      <c r="B3" s="12"/>
      <c r="C3" s="12"/>
      <c r="D3" s="12"/>
      <c r="E3" s="12"/>
      <c r="F3" s="12"/>
      <c r="G3" s="12"/>
      <c r="H3" s="12"/>
      <c r="I3" s="12"/>
      <c r="J3" s="12"/>
      <c r="K3" s="13"/>
      <c r="L3" s="13"/>
      <c r="M3" s="13"/>
      <c r="N3" s="13"/>
      <c r="O3" s="13"/>
      <c r="P3" s="13"/>
      <c r="Q3" s="13"/>
      <c r="R3" s="14" t="s">
        <v>749</v>
      </c>
    </row>
    <row r="4" spans="1:18" ht="15.75" customHeight="1">
      <c r="A4" s="64" t="str">
        <f>表头信息!D2&amp;表头信息!E2</f>
        <v>产权持有单位：西安曲江楼观旅游农业开发有限公司</v>
      </c>
      <c r="B4" s="15"/>
      <c r="C4" s="15"/>
      <c r="D4" s="15"/>
      <c r="E4" s="15"/>
      <c r="F4" s="15"/>
      <c r="G4" s="15"/>
      <c r="H4" s="15"/>
      <c r="I4" s="15"/>
      <c r="J4" s="15"/>
      <c r="K4" s="15"/>
      <c r="L4" s="15"/>
      <c r="M4" s="15"/>
      <c r="N4" s="15"/>
      <c r="O4" s="15"/>
      <c r="P4" s="15"/>
      <c r="Q4" s="15"/>
      <c r="R4" s="16" t="s">
        <v>3</v>
      </c>
    </row>
    <row r="5" spans="1:18" s="8" customFormat="1" ht="15.75" customHeight="1">
      <c r="A5" s="476" t="s">
        <v>5</v>
      </c>
      <c r="B5" s="476" t="s">
        <v>745</v>
      </c>
      <c r="C5" s="455" t="s">
        <v>465</v>
      </c>
      <c r="D5" s="455" t="s">
        <v>468</v>
      </c>
      <c r="E5" s="476" t="s">
        <v>466</v>
      </c>
      <c r="F5" s="476" t="s">
        <v>750</v>
      </c>
      <c r="G5" s="476" t="s">
        <v>751</v>
      </c>
      <c r="H5" s="476" t="s">
        <v>238</v>
      </c>
      <c r="I5" s="477"/>
      <c r="J5" s="477"/>
      <c r="K5" s="477"/>
      <c r="L5" s="476" t="s">
        <v>239</v>
      </c>
      <c r="M5" s="477"/>
      <c r="N5" s="477"/>
      <c r="O5" s="477"/>
      <c r="P5" s="455" t="s">
        <v>240</v>
      </c>
      <c r="Q5" s="476" t="s">
        <v>241</v>
      </c>
      <c r="R5" s="476" t="s">
        <v>8</v>
      </c>
    </row>
    <row r="6" spans="1:18" s="8" customFormat="1" ht="21" customHeight="1">
      <c r="A6" s="477"/>
      <c r="B6" s="477"/>
      <c r="C6" s="456"/>
      <c r="D6" s="456"/>
      <c r="E6" s="477"/>
      <c r="F6" s="477"/>
      <c r="G6" s="477"/>
      <c r="H6" s="35" t="s">
        <v>752</v>
      </c>
      <c r="I6" s="35" t="s">
        <v>753</v>
      </c>
      <c r="J6" s="108" t="s">
        <v>754</v>
      </c>
      <c r="K6" s="35" t="s">
        <v>485</v>
      </c>
      <c r="L6" s="35" t="s">
        <v>752</v>
      </c>
      <c r="M6" s="35" t="s">
        <v>753</v>
      </c>
      <c r="N6" s="108" t="s">
        <v>754</v>
      </c>
      <c r="O6" s="35" t="s">
        <v>485</v>
      </c>
      <c r="P6" s="456"/>
      <c r="Q6" s="477"/>
      <c r="R6" s="477"/>
    </row>
    <row r="7" spans="1:18" s="9" customFormat="1" ht="15.75" customHeight="1">
      <c r="A7" s="17">
        <v>1</v>
      </c>
      <c r="B7" s="18"/>
      <c r="C7" s="18"/>
      <c r="D7" s="18"/>
      <c r="E7" s="18"/>
      <c r="F7" s="19"/>
      <c r="G7" s="19"/>
      <c r="H7" s="20"/>
      <c r="I7" s="20"/>
      <c r="J7" s="20"/>
      <c r="K7" s="20"/>
      <c r="L7" s="20"/>
      <c r="M7" s="20"/>
      <c r="N7" s="20"/>
      <c r="O7" s="20"/>
      <c r="P7" s="39">
        <f>O7-K7</f>
        <v>0</v>
      </c>
      <c r="Q7" s="39">
        <f>IF(K7=0,0,P7/ABS(K7))*100</f>
        <v>0</v>
      </c>
      <c r="R7" s="21"/>
    </row>
    <row r="8" spans="1:18" s="9" customFormat="1" ht="15.75" customHeight="1">
      <c r="A8" s="17">
        <v>2</v>
      </c>
      <c r="B8" s="18"/>
      <c r="C8" s="18"/>
      <c r="D8" s="18"/>
      <c r="E8" s="18"/>
      <c r="F8" s="19"/>
      <c r="G8" s="19"/>
      <c r="H8" s="20"/>
      <c r="I8" s="20"/>
      <c r="J8" s="20"/>
      <c r="K8" s="20"/>
      <c r="L8" s="20"/>
      <c r="M8" s="20"/>
      <c r="N8" s="20"/>
      <c r="O8" s="20"/>
      <c r="P8" s="39">
        <f t="shared" ref="P8:P24" si="0">O8-K8</f>
        <v>0</v>
      </c>
      <c r="Q8" s="39">
        <f t="shared" ref="Q8:Q27" si="1">IF(K8=0,0,P8/ABS(K8))*100</f>
        <v>0</v>
      </c>
      <c r="R8" s="21"/>
    </row>
    <row r="9" spans="1:18" s="9" customFormat="1" ht="15.75" customHeight="1">
      <c r="A9" s="17">
        <v>3</v>
      </c>
      <c r="B9" s="18"/>
      <c r="C9" s="18"/>
      <c r="D9" s="18"/>
      <c r="E9" s="18"/>
      <c r="F9" s="19"/>
      <c r="G9" s="19"/>
      <c r="H9" s="20"/>
      <c r="I9" s="20"/>
      <c r="J9" s="20"/>
      <c r="K9" s="20"/>
      <c r="L9" s="20"/>
      <c r="M9" s="20"/>
      <c r="N9" s="20"/>
      <c r="O9" s="20"/>
      <c r="P9" s="39">
        <f t="shared" si="0"/>
        <v>0</v>
      </c>
      <c r="Q9" s="39">
        <f t="shared" si="1"/>
        <v>0</v>
      </c>
      <c r="R9" s="21"/>
    </row>
    <row r="10" spans="1:18" s="9" customFormat="1" ht="15.75" customHeight="1">
      <c r="A10" s="17">
        <v>4</v>
      </c>
      <c r="B10" s="18"/>
      <c r="C10" s="18"/>
      <c r="D10" s="18"/>
      <c r="E10" s="18"/>
      <c r="F10" s="19"/>
      <c r="G10" s="19"/>
      <c r="H10" s="20"/>
      <c r="I10" s="20"/>
      <c r="J10" s="20"/>
      <c r="K10" s="20"/>
      <c r="L10" s="20"/>
      <c r="M10" s="20"/>
      <c r="N10" s="20"/>
      <c r="O10" s="20"/>
      <c r="P10" s="39">
        <f t="shared" si="0"/>
        <v>0</v>
      </c>
      <c r="Q10" s="39">
        <f t="shared" si="1"/>
        <v>0</v>
      </c>
      <c r="R10" s="21"/>
    </row>
    <row r="11" spans="1:18" s="9" customFormat="1" ht="15.75" customHeight="1">
      <c r="A11" s="17">
        <v>5</v>
      </c>
      <c r="B11" s="18"/>
      <c r="C11" s="18"/>
      <c r="D11" s="18"/>
      <c r="E11" s="18"/>
      <c r="F11" s="19"/>
      <c r="G11" s="19"/>
      <c r="H11" s="20"/>
      <c r="I11" s="20"/>
      <c r="J11" s="20"/>
      <c r="K11" s="20"/>
      <c r="L11" s="20"/>
      <c r="M11" s="20"/>
      <c r="N11" s="20"/>
      <c r="O11" s="20"/>
      <c r="P11" s="39">
        <f t="shared" si="0"/>
        <v>0</v>
      </c>
      <c r="Q11" s="39">
        <f t="shared" si="1"/>
        <v>0</v>
      </c>
      <c r="R11" s="21"/>
    </row>
    <row r="12" spans="1:18" s="9" customFormat="1" ht="15.75" customHeight="1">
      <c r="A12" s="17">
        <v>6</v>
      </c>
      <c r="B12" s="18"/>
      <c r="C12" s="18"/>
      <c r="D12" s="18"/>
      <c r="E12" s="18"/>
      <c r="F12" s="19"/>
      <c r="G12" s="19"/>
      <c r="H12" s="20"/>
      <c r="I12" s="20"/>
      <c r="J12" s="20"/>
      <c r="K12" s="20"/>
      <c r="L12" s="20"/>
      <c r="M12" s="20"/>
      <c r="N12" s="20"/>
      <c r="O12" s="20"/>
      <c r="P12" s="39">
        <f t="shared" si="0"/>
        <v>0</v>
      </c>
      <c r="Q12" s="39">
        <f t="shared" si="1"/>
        <v>0</v>
      </c>
      <c r="R12" s="21"/>
    </row>
    <row r="13" spans="1:18" s="9" customFormat="1" ht="15.75" customHeight="1">
      <c r="A13" s="17">
        <v>7</v>
      </c>
      <c r="B13" s="18"/>
      <c r="C13" s="18"/>
      <c r="D13" s="18"/>
      <c r="E13" s="18"/>
      <c r="F13" s="19"/>
      <c r="G13" s="19"/>
      <c r="H13" s="20"/>
      <c r="I13" s="20"/>
      <c r="J13" s="20"/>
      <c r="K13" s="20"/>
      <c r="L13" s="20"/>
      <c r="M13" s="20"/>
      <c r="N13" s="20"/>
      <c r="O13" s="20"/>
      <c r="P13" s="39">
        <f t="shared" si="0"/>
        <v>0</v>
      </c>
      <c r="Q13" s="39">
        <f t="shared" si="1"/>
        <v>0</v>
      </c>
      <c r="R13" s="21"/>
    </row>
    <row r="14" spans="1:18" s="9" customFormat="1" ht="15.75" customHeight="1">
      <c r="A14" s="17">
        <v>8</v>
      </c>
      <c r="B14" s="18"/>
      <c r="C14" s="18"/>
      <c r="D14" s="18"/>
      <c r="E14" s="18"/>
      <c r="F14" s="19"/>
      <c r="G14" s="19"/>
      <c r="H14" s="20"/>
      <c r="I14" s="20"/>
      <c r="J14" s="20"/>
      <c r="K14" s="20"/>
      <c r="L14" s="20"/>
      <c r="M14" s="20"/>
      <c r="N14" s="20"/>
      <c r="O14" s="20"/>
      <c r="P14" s="39">
        <f t="shared" si="0"/>
        <v>0</v>
      </c>
      <c r="Q14" s="39">
        <f t="shared" si="1"/>
        <v>0</v>
      </c>
      <c r="R14" s="21"/>
    </row>
    <row r="15" spans="1:18" s="9" customFormat="1" ht="15.75" customHeight="1">
      <c r="A15" s="17">
        <v>9</v>
      </c>
      <c r="B15" s="18"/>
      <c r="C15" s="18"/>
      <c r="D15" s="18"/>
      <c r="E15" s="18"/>
      <c r="F15" s="19"/>
      <c r="G15" s="19"/>
      <c r="H15" s="20"/>
      <c r="I15" s="20"/>
      <c r="J15" s="20"/>
      <c r="K15" s="20"/>
      <c r="L15" s="20"/>
      <c r="M15" s="20"/>
      <c r="N15" s="20"/>
      <c r="O15" s="20"/>
      <c r="P15" s="39">
        <f t="shared" si="0"/>
        <v>0</v>
      </c>
      <c r="Q15" s="39">
        <f t="shared" si="1"/>
        <v>0</v>
      </c>
      <c r="R15" s="21"/>
    </row>
    <row r="16" spans="1:18" s="9" customFormat="1" ht="15.75" customHeight="1">
      <c r="A16" s="17">
        <v>10</v>
      </c>
      <c r="B16" s="18"/>
      <c r="C16" s="18"/>
      <c r="D16" s="18"/>
      <c r="E16" s="18"/>
      <c r="F16" s="19"/>
      <c r="G16" s="19"/>
      <c r="H16" s="20"/>
      <c r="I16" s="20"/>
      <c r="J16" s="20"/>
      <c r="K16" s="20"/>
      <c r="L16" s="20"/>
      <c r="M16" s="20"/>
      <c r="N16" s="20"/>
      <c r="O16" s="20"/>
      <c r="P16" s="39">
        <f t="shared" si="0"/>
        <v>0</v>
      </c>
      <c r="Q16" s="39">
        <f t="shared" si="1"/>
        <v>0</v>
      </c>
      <c r="R16" s="21"/>
    </row>
    <row r="17" spans="1:18" s="9" customFormat="1" ht="15.75" customHeight="1">
      <c r="A17" s="17">
        <v>11</v>
      </c>
      <c r="B17" s="18"/>
      <c r="C17" s="18"/>
      <c r="D17" s="18"/>
      <c r="E17" s="18"/>
      <c r="F17" s="19"/>
      <c r="G17" s="19"/>
      <c r="H17" s="20"/>
      <c r="I17" s="20"/>
      <c r="J17" s="20"/>
      <c r="K17" s="20"/>
      <c r="L17" s="20"/>
      <c r="M17" s="20"/>
      <c r="N17" s="20"/>
      <c r="O17" s="20"/>
      <c r="P17" s="39">
        <f t="shared" si="0"/>
        <v>0</v>
      </c>
      <c r="Q17" s="39">
        <f t="shared" si="1"/>
        <v>0</v>
      </c>
      <c r="R17" s="21"/>
    </row>
    <row r="18" spans="1:18" s="9" customFormat="1" ht="15.75" customHeight="1">
      <c r="A18" s="17">
        <v>12</v>
      </c>
      <c r="B18" s="18"/>
      <c r="C18" s="18"/>
      <c r="D18" s="18"/>
      <c r="E18" s="18"/>
      <c r="F18" s="19"/>
      <c r="G18" s="19"/>
      <c r="H18" s="20"/>
      <c r="I18" s="20"/>
      <c r="J18" s="20"/>
      <c r="K18" s="20"/>
      <c r="L18" s="20"/>
      <c r="M18" s="20"/>
      <c r="N18" s="20"/>
      <c r="O18" s="20"/>
      <c r="P18" s="39">
        <f t="shared" si="0"/>
        <v>0</v>
      </c>
      <c r="Q18" s="39">
        <f t="shared" si="1"/>
        <v>0</v>
      </c>
      <c r="R18" s="21"/>
    </row>
    <row r="19" spans="1:18" s="9" customFormat="1" ht="15.75" customHeight="1">
      <c r="A19" s="17">
        <v>13</v>
      </c>
      <c r="B19" s="18"/>
      <c r="C19" s="18"/>
      <c r="D19" s="18"/>
      <c r="E19" s="18"/>
      <c r="F19" s="19"/>
      <c r="G19" s="19"/>
      <c r="H19" s="20"/>
      <c r="I19" s="20"/>
      <c r="J19" s="20"/>
      <c r="K19" s="20"/>
      <c r="L19" s="20"/>
      <c r="M19" s="20"/>
      <c r="N19" s="20"/>
      <c r="O19" s="20"/>
      <c r="P19" s="39">
        <f t="shared" si="0"/>
        <v>0</v>
      </c>
      <c r="Q19" s="39">
        <f t="shared" si="1"/>
        <v>0</v>
      </c>
      <c r="R19" s="21"/>
    </row>
    <row r="20" spans="1:18" s="9" customFormat="1" ht="15.75" customHeight="1">
      <c r="A20" s="17">
        <v>14</v>
      </c>
      <c r="B20" s="18"/>
      <c r="C20" s="18"/>
      <c r="D20" s="18"/>
      <c r="E20" s="18"/>
      <c r="F20" s="19"/>
      <c r="G20" s="19"/>
      <c r="H20" s="20"/>
      <c r="I20" s="20"/>
      <c r="J20" s="20"/>
      <c r="K20" s="20"/>
      <c r="L20" s="20"/>
      <c r="M20" s="20"/>
      <c r="N20" s="20"/>
      <c r="O20" s="20"/>
      <c r="P20" s="39">
        <f t="shared" si="0"/>
        <v>0</v>
      </c>
      <c r="Q20" s="39">
        <f t="shared" si="1"/>
        <v>0</v>
      </c>
      <c r="R20" s="21"/>
    </row>
    <row r="21" spans="1:18" s="9" customFormat="1" ht="15.75" customHeight="1">
      <c r="A21" s="17">
        <v>15</v>
      </c>
      <c r="B21" s="18"/>
      <c r="C21" s="18"/>
      <c r="D21" s="18"/>
      <c r="E21" s="18"/>
      <c r="F21" s="19"/>
      <c r="G21" s="19"/>
      <c r="H21" s="20"/>
      <c r="I21" s="20"/>
      <c r="J21" s="20"/>
      <c r="K21" s="20"/>
      <c r="L21" s="20"/>
      <c r="M21" s="20"/>
      <c r="N21" s="20"/>
      <c r="O21" s="20"/>
      <c r="P21" s="39">
        <f t="shared" si="0"/>
        <v>0</v>
      </c>
      <c r="Q21" s="39">
        <f t="shared" si="1"/>
        <v>0</v>
      </c>
      <c r="R21" s="21"/>
    </row>
    <row r="22" spans="1:18" s="9" customFormat="1" ht="15.75" customHeight="1">
      <c r="A22" s="17">
        <v>16</v>
      </c>
      <c r="B22" s="18"/>
      <c r="C22" s="18"/>
      <c r="D22" s="18"/>
      <c r="E22" s="18"/>
      <c r="F22" s="19"/>
      <c r="G22" s="19"/>
      <c r="H22" s="20"/>
      <c r="I22" s="20"/>
      <c r="J22" s="20"/>
      <c r="K22" s="20"/>
      <c r="L22" s="20"/>
      <c r="M22" s="20"/>
      <c r="N22" s="20"/>
      <c r="O22" s="20"/>
      <c r="P22" s="39">
        <f t="shared" si="0"/>
        <v>0</v>
      </c>
      <c r="Q22" s="39">
        <f t="shared" si="1"/>
        <v>0</v>
      </c>
      <c r="R22" s="21"/>
    </row>
    <row r="23" spans="1:18" s="9" customFormat="1" ht="15.75" customHeight="1">
      <c r="A23" s="17">
        <v>17</v>
      </c>
      <c r="B23" s="18"/>
      <c r="C23" s="18"/>
      <c r="D23" s="18"/>
      <c r="E23" s="18"/>
      <c r="F23" s="19"/>
      <c r="G23" s="19"/>
      <c r="H23" s="20"/>
      <c r="I23" s="20"/>
      <c r="J23" s="20"/>
      <c r="K23" s="20"/>
      <c r="L23" s="20"/>
      <c r="M23" s="20"/>
      <c r="N23" s="20"/>
      <c r="O23" s="20"/>
      <c r="P23" s="39">
        <f t="shared" si="0"/>
        <v>0</v>
      </c>
      <c r="Q23" s="39">
        <f t="shared" si="1"/>
        <v>0</v>
      </c>
      <c r="R23" s="21"/>
    </row>
    <row r="24" spans="1:18" s="9" customFormat="1" ht="15.75" customHeight="1">
      <c r="A24" s="17">
        <v>18</v>
      </c>
      <c r="B24" s="18"/>
      <c r="C24" s="18"/>
      <c r="D24" s="18"/>
      <c r="E24" s="18"/>
      <c r="F24" s="19"/>
      <c r="G24" s="19"/>
      <c r="H24" s="20"/>
      <c r="I24" s="20"/>
      <c r="J24" s="20"/>
      <c r="K24" s="20"/>
      <c r="L24" s="20"/>
      <c r="M24" s="20"/>
      <c r="N24" s="20"/>
      <c r="O24" s="20"/>
      <c r="P24" s="39">
        <f t="shared" si="0"/>
        <v>0</v>
      </c>
      <c r="Q24" s="39">
        <f t="shared" si="1"/>
        <v>0</v>
      </c>
      <c r="R24" s="21"/>
    </row>
    <row r="25" spans="1:18" s="9" customFormat="1" ht="15.75" customHeight="1">
      <c r="A25" s="459" t="s">
        <v>335</v>
      </c>
      <c r="B25" s="501"/>
      <c r="C25" s="501"/>
      <c r="D25" s="501"/>
      <c r="E25" s="501"/>
      <c r="F25" s="501"/>
      <c r="G25" s="460"/>
      <c r="H25" s="39">
        <f t="shared" ref="H25:O25" si="2">SUM(H7:H24)</f>
        <v>0</v>
      </c>
      <c r="I25" s="39">
        <f t="shared" si="2"/>
        <v>0</v>
      </c>
      <c r="J25" s="39">
        <f t="shared" si="2"/>
        <v>0</v>
      </c>
      <c r="K25" s="65">
        <f t="shared" si="2"/>
        <v>0</v>
      </c>
      <c r="L25" s="39">
        <f t="shared" si="2"/>
        <v>0</v>
      </c>
      <c r="M25" s="39">
        <f t="shared" si="2"/>
        <v>0</v>
      </c>
      <c r="N25" s="39">
        <f t="shared" si="2"/>
        <v>0</v>
      </c>
      <c r="O25" s="65">
        <f t="shared" si="2"/>
        <v>0</v>
      </c>
      <c r="P25" s="65">
        <f>IF(SUM(P7:P24)-(O25-K25)&lt;0.001,SUM(P7:P24),"false")</f>
        <v>0</v>
      </c>
      <c r="Q25" s="39">
        <f t="shared" si="1"/>
        <v>0</v>
      </c>
      <c r="R25" s="24"/>
    </row>
    <row r="26" spans="1:18" s="9" customFormat="1" ht="15.75" customHeight="1">
      <c r="A26" s="459" t="s">
        <v>755</v>
      </c>
      <c r="B26" s="501"/>
      <c r="C26" s="501"/>
      <c r="D26" s="501"/>
      <c r="E26" s="501"/>
      <c r="F26" s="501" t="s">
        <v>314</v>
      </c>
      <c r="G26" s="460"/>
      <c r="H26" s="94"/>
      <c r="I26" s="94"/>
      <c r="J26" s="94"/>
      <c r="K26" s="94"/>
      <c r="L26" s="94"/>
      <c r="M26" s="94"/>
      <c r="N26" s="94"/>
      <c r="O26" s="94"/>
      <c r="P26" s="39">
        <f>O26-K26</f>
        <v>0</v>
      </c>
      <c r="Q26" s="39">
        <f t="shared" si="1"/>
        <v>0</v>
      </c>
      <c r="R26" s="24"/>
    </row>
    <row r="27" spans="1:18" s="9" customFormat="1" ht="15.75" customHeight="1">
      <c r="A27" s="459" t="s">
        <v>335</v>
      </c>
      <c r="B27" s="501"/>
      <c r="C27" s="501"/>
      <c r="D27" s="501"/>
      <c r="E27" s="501"/>
      <c r="F27" s="501" t="s">
        <v>314</v>
      </c>
      <c r="G27" s="460"/>
      <c r="H27" s="39">
        <f t="shared" ref="H27:P27" si="3">H25-H26</f>
        <v>0</v>
      </c>
      <c r="I27" s="39">
        <f t="shared" si="3"/>
        <v>0</v>
      </c>
      <c r="J27" s="39">
        <f t="shared" si="3"/>
        <v>0</v>
      </c>
      <c r="K27" s="65">
        <f t="shared" si="3"/>
        <v>0</v>
      </c>
      <c r="L27" s="39">
        <f t="shared" si="3"/>
        <v>0</v>
      </c>
      <c r="M27" s="39">
        <f t="shared" si="3"/>
        <v>0</v>
      </c>
      <c r="N27" s="39">
        <f t="shared" si="3"/>
        <v>0</v>
      </c>
      <c r="O27" s="65">
        <f t="shared" si="3"/>
        <v>0</v>
      </c>
      <c r="P27" s="65">
        <f t="shared" si="3"/>
        <v>0</v>
      </c>
      <c r="Q27" s="39">
        <f t="shared" si="1"/>
        <v>0</v>
      </c>
      <c r="R27" s="24"/>
    </row>
    <row r="28" spans="1:18" s="10" customFormat="1" ht="15.75" customHeight="1">
      <c r="A28" s="25"/>
      <c r="D28" s="418"/>
      <c r="E28" s="418"/>
      <c r="F28" s="418"/>
      <c r="G28" s="26"/>
      <c r="H28" s="26"/>
      <c r="I28" s="26"/>
      <c r="J28" s="26"/>
      <c r="K28" s="26"/>
    </row>
    <row r="29" spans="1:18" s="10" customFormat="1" ht="15.75" customHeight="1">
      <c r="A29" s="425" t="str">
        <f>表头信息!D8&amp;表头信息!E8</f>
        <v>产权持有单位填表人：谭勃</v>
      </c>
      <c r="B29" s="425"/>
      <c r="C29" s="425"/>
      <c r="D29" s="425"/>
      <c r="E29" s="425"/>
      <c r="F29" s="425"/>
      <c r="G29" s="425"/>
      <c r="I29" s="31"/>
      <c r="J29" s="31"/>
      <c r="N29" s="426" t="str">
        <f>表头信息!D20&amp;表头信息!G23</f>
        <v>评估人员：柳青、殷涛</v>
      </c>
      <c r="O29" s="426"/>
      <c r="P29" s="426"/>
      <c r="Q29" s="426"/>
      <c r="R29" s="426"/>
    </row>
    <row r="30" spans="1:18" s="10" customFormat="1" ht="15.75" customHeight="1">
      <c r="A30" s="30" t="str">
        <f>表头信息!D11&amp;表头信息!E11</f>
        <v>填表日期：2022年11月2日</v>
      </c>
      <c r="B30" s="28"/>
      <c r="C30" s="28"/>
      <c r="D30" s="28"/>
      <c r="E30" s="31"/>
      <c r="F30" s="31"/>
      <c r="H30" s="31"/>
      <c r="I30" s="31"/>
      <c r="J30" s="31"/>
    </row>
    <row r="31" spans="1:18" ht="15.75" customHeight="1">
      <c r="D31" s="56"/>
      <c r="E31" s="56"/>
      <c r="F31" s="56"/>
    </row>
  </sheetData>
  <protectedRanges>
    <protectedRange sqref="A7:O24 H26:O26 R7:R24" name="区域1"/>
  </protectedRanges>
  <mergeCells count="20">
    <mergeCell ref="A26:G26"/>
    <mergeCell ref="A27:G27"/>
    <mergeCell ref="D28:F28"/>
    <mergeCell ref="A29:G29"/>
    <mergeCell ref="N29:R29"/>
    <mergeCell ref="A1:R1"/>
    <mergeCell ref="A2:R2"/>
    <mergeCell ref="H5:K5"/>
    <mergeCell ref="L5:O5"/>
    <mergeCell ref="A25:G25"/>
    <mergeCell ref="A5:A6"/>
    <mergeCell ref="B5:B6"/>
    <mergeCell ref="C5:C6"/>
    <mergeCell ref="D5:D6"/>
    <mergeCell ref="E5:E6"/>
    <mergeCell ref="F5:F6"/>
    <mergeCell ref="G5:G6"/>
    <mergeCell ref="P5:P6"/>
    <mergeCell ref="Q5:Q6"/>
    <mergeCell ref="R5:R6"/>
  </mergeCells>
  <phoneticPr fontId="67" type="noConversion"/>
  <hyperlinks>
    <hyperlink ref="A1:R1" location="'4-9在建工程汇总'!B8" display="=&quot;在建工程—设备安装工程评估&quot;&amp;表头信息!E35" xr:uid="{00000000-0004-0000-3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2170" r:id="rId4" name="Check Box 49242">
              <controlPr defaultSize="0" autoPict="0" macro="[0]!复选框49242_Click">
                <anchor moveWithCells="1">
                  <from>
                    <xdr:col>18</xdr:col>
                    <xdr:colOff>123825</xdr:colOff>
                    <xdr:row>0</xdr:row>
                    <xdr:rowOff>76200</xdr:rowOff>
                  </from>
                  <to>
                    <xdr:col>20</xdr:col>
                    <xdr:colOff>66675</xdr:colOff>
                    <xdr:row>1</xdr:row>
                    <xdr:rowOff>104775</xdr:rowOff>
                  </to>
                </anchor>
              </controlPr>
            </control>
          </mc:Choice>
        </mc:AlternateContent>
      </controls>
    </mc:Choice>
  </mc:AlternateContent>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M30"/>
  <sheetViews>
    <sheetView view="pageBreakPreview" zoomScale="85" zoomScaleNormal="100" workbookViewId="0">
      <pane xSplit="1" ySplit="6" topLeftCell="B7" activePane="bottomRight" state="frozen"/>
      <selection pane="topRight"/>
      <selection pane="bottomLeft"/>
      <selection pane="bottomRight" sqref="A1:M1"/>
    </sheetView>
  </sheetViews>
  <sheetFormatPr defaultColWidth="8.625" defaultRowHeight="15.75" customHeight="1"/>
  <cols>
    <col min="1" max="1" width="4" style="11" customWidth="1"/>
    <col min="2" max="2" width="18.5" style="11" customWidth="1"/>
    <col min="3" max="3" width="13.5" style="11" customWidth="1"/>
    <col min="4" max="4" width="4.5" style="11" customWidth="1"/>
    <col min="5" max="12" width="10.125" style="11" customWidth="1"/>
    <col min="13" max="13" width="8.75" style="11" customWidth="1"/>
    <col min="14" max="32" width="9" style="11"/>
    <col min="33" max="16384" width="8.625" style="11"/>
  </cols>
  <sheetData>
    <row r="1" spans="1:13" s="7" customFormat="1" ht="30" customHeight="1">
      <c r="A1" s="415" t="str">
        <f>"工程物资评估"&amp;表头信息!E35</f>
        <v>工程物资评估明细表</v>
      </c>
      <c r="B1" s="415"/>
      <c r="C1" s="415"/>
      <c r="D1" s="415"/>
      <c r="E1" s="415"/>
      <c r="F1" s="415"/>
      <c r="G1" s="415"/>
      <c r="H1" s="437"/>
      <c r="I1" s="437"/>
      <c r="J1" s="437"/>
      <c r="K1" s="437"/>
      <c r="L1" s="437"/>
      <c r="M1" s="437"/>
    </row>
    <row r="2" spans="1:13" ht="15.75" customHeight="1">
      <c r="A2" s="417" t="str">
        <f>表头信息!D5&amp;表头信息!E5</f>
        <v>评估基准日：2022年10月31日</v>
      </c>
      <c r="B2" s="417"/>
      <c r="C2" s="417"/>
      <c r="D2" s="417"/>
      <c r="E2" s="417"/>
      <c r="F2" s="417"/>
      <c r="G2" s="417"/>
      <c r="H2" s="457"/>
      <c r="I2" s="457"/>
      <c r="J2" s="457"/>
      <c r="K2" s="457"/>
      <c r="L2" s="457"/>
      <c r="M2" s="457"/>
    </row>
    <row r="3" spans="1:13" ht="15.75" customHeight="1">
      <c r="A3" s="12"/>
      <c r="B3" s="12"/>
      <c r="C3" s="12"/>
      <c r="D3" s="12"/>
      <c r="E3" s="12"/>
      <c r="F3" s="12"/>
      <c r="G3" s="12"/>
      <c r="H3" s="13"/>
      <c r="I3" s="13"/>
      <c r="J3" s="13"/>
      <c r="K3" s="13"/>
      <c r="L3" s="448" t="s">
        <v>756</v>
      </c>
      <c r="M3" s="449"/>
    </row>
    <row r="4" spans="1:13" ht="15.75" customHeight="1">
      <c r="A4" s="458" t="str">
        <f>表头信息!D2&amp;表头信息!E2</f>
        <v>产权持有单位：西安曲江楼观旅游农业开发有限公司</v>
      </c>
      <c r="B4" s="514"/>
      <c r="C4" s="514"/>
      <c r="D4" s="514"/>
      <c r="E4" s="514"/>
      <c r="F4" s="15"/>
      <c r="G4" s="15"/>
      <c r="H4" s="15"/>
      <c r="I4" s="15"/>
      <c r="J4" s="15"/>
      <c r="K4" s="15"/>
      <c r="L4" s="15"/>
      <c r="M4" s="16" t="s">
        <v>3</v>
      </c>
    </row>
    <row r="5" spans="1:13" s="8" customFormat="1" ht="15.75" customHeight="1">
      <c r="A5" s="476" t="s">
        <v>5</v>
      </c>
      <c r="B5" s="476" t="s">
        <v>530</v>
      </c>
      <c r="C5" s="476" t="s">
        <v>757</v>
      </c>
      <c r="D5" s="476" t="s">
        <v>758</v>
      </c>
      <c r="E5" s="476" t="s">
        <v>238</v>
      </c>
      <c r="F5" s="477"/>
      <c r="G5" s="477"/>
      <c r="H5" s="493" t="s">
        <v>239</v>
      </c>
      <c r="I5" s="495"/>
      <c r="J5" s="496"/>
      <c r="K5" s="455" t="s">
        <v>240</v>
      </c>
      <c r="L5" s="476" t="s">
        <v>759</v>
      </c>
      <c r="M5" s="476" t="s">
        <v>8</v>
      </c>
    </row>
    <row r="6" spans="1:13" s="8" customFormat="1" ht="15.75" customHeight="1">
      <c r="A6" s="477"/>
      <c r="B6" s="477"/>
      <c r="C6" s="477"/>
      <c r="D6" s="477"/>
      <c r="E6" s="35" t="s">
        <v>468</v>
      </c>
      <c r="F6" s="35" t="s">
        <v>469</v>
      </c>
      <c r="G6" s="35" t="s">
        <v>427</v>
      </c>
      <c r="H6" s="107" t="s">
        <v>470</v>
      </c>
      <c r="I6" s="35" t="s">
        <v>469</v>
      </c>
      <c r="J6" s="35" t="s">
        <v>427</v>
      </c>
      <c r="K6" s="456"/>
      <c r="L6" s="477"/>
      <c r="M6" s="477"/>
    </row>
    <row r="7" spans="1:13" s="9" customFormat="1" ht="15.75" customHeight="1">
      <c r="A7" s="17">
        <v>1</v>
      </c>
      <c r="B7" s="18"/>
      <c r="C7" s="18"/>
      <c r="D7" s="17"/>
      <c r="E7" s="20"/>
      <c r="F7" s="20"/>
      <c r="G7" s="20"/>
      <c r="H7" s="20"/>
      <c r="I7" s="20"/>
      <c r="J7" s="20"/>
      <c r="K7" s="39">
        <f>J7-G7</f>
        <v>0</v>
      </c>
      <c r="L7" s="39">
        <f>IF(G7=0,0,K7/ABS(G7))*100</f>
        <v>0</v>
      </c>
      <c r="M7" s="21"/>
    </row>
    <row r="8" spans="1:13" s="9" customFormat="1" ht="15.75" customHeight="1">
      <c r="A8" s="17">
        <v>2</v>
      </c>
      <c r="B8" s="18"/>
      <c r="C8" s="18"/>
      <c r="D8" s="17"/>
      <c r="E8" s="20"/>
      <c r="F8" s="20"/>
      <c r="G8" s="20"/>
      <c r="H8" s="20"/>
      <c r="I8" s="20"/>
      <c r="J8" s="20"/>
      <c r="K8" s="39">
        <f t="shared" ref="K8:K24" si="0">J8-G8</f>
        <v>0</v>
      </c>
      <c r="L8" s="39">
        <f t="shared" ref="L8:L27" si="1">IF(G8=0,0,K8/ABS(G8))*100</f>
        <v>0</v>
      </c>
      <c r="M8" s="21"/>
    </row>
    <row r="9" spans="1:13" s="9" customFormat="1" ht="15.75" customHeight="1">
      <c r="A9" s="17">
        <v>3</v>
      </c>
      <c r="B9" s="18"/>
      <c r="C9" s="18"/>
      <c r="D9" s="17"/>
      <c r="E9" s="20"/>
      <c r="F9" s="20"/>
      <c r="G9" s="20"/>
      <c r="H9" s="20"/>
      <c r="I9" s="20"/>
      <c r="J9" s="20"/>
      <c r="K9" s="39">
        <f t="shared" si="0"/>
        <v>0</v>
      </c>
      <c r="L9" s="39">
        <f t="shared" si="1"/>
        <v>0</v>
      </c>
      <c r="M9" s="21"/>
    </row>
    <row r="10" spans="1:13" s="9" customFormat="1" ht="15.75" customHeight="1">
      <c r="A10" s="17">
        <v>4</v>
      </c>
      <c r="B10" s="18"/>
      <c r="C10" s="18"/>
      <c r="D10" s="17"/>
      <c r="E10" s="20"/>
      <c r="F10" s="20"/>
      <c r="G10" s="20"/>
      <c r="H10" s="20"/>
      <c r="I10" s="20"/>
      <c r="J10" s="20"/>
      <c r="K10" s="39">
        <f t="shared" si="0"/>
        <v>0</v>
      </c>
      <c r="L10" s="39">
        <f t="shared" si="1"/>
        <v>0</v>
      </c>
      <c r="M10" s="21"/>
    </row>
    <row r="11" spans="1:13" s="9" customFormat="1" ht="15.75" customHeight="1">
      <c r="A11" s="17">
        <v>5</v>
      </c>
      <c r="B11" s="18"/>
      <c r="C11" s="18"/>
      <c r="D11" s="17"/>
      <c r="E11" s="20"/>
      <c r="F11" s="20"/>
      <c r="G11" s="20"/>
      <c r="H11" s="20"/>
      <c r="I11" s="20"/>
      <c r="J11" s="20"/>
      <c r="K11" s="39">
        <f t="shared" si="0"/>
        <v>0</v>
      </c>
      <c r="L11" s="39">
        <f t="shared" si="1"/>
        <v>0</v>
      </c>
      <c r="M11" s="21"/>
    </row>
    <row r="12" spans="1:13" s="9" customFormat="1" ht="15.75" customHeight="1">
      <c r="A12" s="17">
        <v>6</v>
      </c>
      <c r="B12" s="18"/>
      <c r="C12" s="18"/>
      <c r="D12" s="17"/>
      <c r="E12" s="20"/>
      <c r="F12" s="20"/>
      <c r="G12" s="20"/>
      <c r="H12" s="20"/>
      <c r="I12" s="20"/>
      <c r="J12" s="20"/>
      <c r="K12" s="39">
        <f t="shared" si="0"/>
        <v>0</v>
      </c>
      <c r="L12" s="39">
        <f t="shared" si="1"/>
        <v>0</v>
      </c>
      <c r="M12" s="21"/>
    </row>
    <row r="13" spans="1:13" s="9" customFormat="1" ht="15.75" customHeight="1">
      <c r="A13" s="17">
        <v>7</v>
      </c>
      <c r="B13" s="18"/>
      <c r="C13" s="18"/>
      <c r="D13" s="17"/>
      <c r="E13" s="20"/>
      <c r="F13" s="20"/>
      <c r="G13" s="20"/>
      <c r="H13" s="20"/>
      <c r="I13" s="20"/>
      <c r="J13" s="20"/>
      <c r="K13" s="39">
        <f t="shared" si="0"/>
        <v>0</v>
      </c>
      <c r="L13" s="39">
        <f t="shared" si="1"/>
        <v>0</v>
      </c>
      <c r="M13" s="21"/>
    </row>
    <row r="14" spans="1:13" s="9" customFormat="1" ht="15.75" customHeight="1">
      <c r="A14" s="17">
        <v>8</v>
      </c>
      <c r="B14" s="18"/>
      <c r="C14" s="18"/>
      <c r="D14" s="17"/>
      <c r="E14" s="20"/>
      <c r="F14" s="20"/>
      <c r="G14" s="20"/>
      <c r="H14" s="20"/>
      <c r="I14" s="20"/>
      <c r="J14" s="20"/>
      <c r="K14" s="39">
        <f t="shared" si="0"/>
        <v>0</v>
      </c>
      <c r="L14" s="39">
        <f t="shared" si="1"/>
        <v>0</v>
      </c>
      <c r="M14" s="21"/>
    </row>
    <row r="15" spans="1:13" s="9" customFormat="1" ht="15.75" customHeight="1">
      <c r="A15" s="17">
        <v>9</v>
      </c>
      <c r="B15" s="18"/>
      <c r="C15" s="18"/>
      <c r="D15" s="17"/>
      <c r="E15" s="20"/>
      <c r="F15" s="20"/>
      <c r="G15" s="20"/>
      <c r="H15" s="20"/>
      <c r="I15" s="20"/>
      <c r="J15" s="20"/>
      <c r="K15" s="39">
        <f t="shared" si="0"/>
        <v>0</v>
      </c>
      <c r="L15" s="39">
        <f t="shared" si="1"/>
        <v>0</v>
      </c>
      <c r="M15" s="21"/>
    </row>
    <row r="16" spans="1:13" s="9" customFormat="1" ht="15.75" customHeight="1">
      <c r="A16" s="17">
        <v>10</v>
      </c>
      <c r="B16" s="18"/>
      <c r="C16" s="18"/>
      <c r="D16" s="17"/>
      <c r="E16" s="20"/>
      <c r="F16" s="20"/>
      <c r="G16" s="20"/>
      <c r="H16" s="20"/>
      <c r="I16" s="20"/>
      <c r="J16" s="20"/>
      <c r="K16" s="39">
        <f t="shared" si="0"/>
        <v>0</v>
      </c>
      <c r="L16" s="39">
        <f t="shared" si="1"/>
        <v>0</v>
      </c>
      <c r="M16" s="21"/>
    </row>
    <row r="17" spans="1:13" s="9" customFormat="1" ht="15.75" customHeight="1">
      <c r="A17" s="17">
        <v>11</v>
      </c>
      <c r="B17" s="18"/>
      <c r="C17" s="18"/>
      <c r="D17" s="17"/>
      <c r="E17" s="20"/>
      <c r="F17" s="20"/>
      <c r="G17" s="20"/>
      <c r="H17" s="20"/>
      <c r="I17" s="20"/>
      <c r="J17" s="20"/>
      <c r="K17" s="39">
        <f t="shared" si="0"/>
        <v>0</v>
      </c>
      <c r="L17" s="39">
        <f t="shared" si="1"/>
        <v>0</v>
      </c>
      <c r="M17" s="21"/>
    </row>
    <row r="18" spans="1:13" s="9" customFormat="1" ht="15.75" customHeight="1">
      <c r="A18" s="17">
        <v>12</v>
      </c>
      <c r="B18" s="18"/>
      <c r="C18" s="18"/>
      <c r="D18" s="17"/>
      <c r="E18" s="20"/>
      <c r="F18" s="20"/>
      <c r="G18" s="20"/>
      <c r="H18" s="20"/>
      <c r="I18" s="20"/>
      <c r="J18" s="20"/>
      <c r="K18" s="39">
        <f t="shared" si="0"/>
        <v>0</v>
      </c>
      <c r="L18" s="39">
        <f t="shared" si="1"/>
        <v>0</v>
      </c>
      <c r="M18" s="21"/>
    </row>
    <row r="19" spans="1:13" s="9" customFormat="1" ht="15.75" customHeight="1">
      <c r="A19" s="17">
        <v>13</v>
      </c>
      <c r="B19" s="18"/>
      <c r="C19" s="18"/>
      <c r="D19" s="17"/>
      <c r="E19" s="20"/>
      <c r="F19" s="20"/>
      <c r="G19" s="20"/>
      <c r="H19" s="20"/>
      <c r="I19" s="20"/>
      <c r="J19" s="20"/>
      <c r="K19" s="39">
        <f t="shared" si="0"/>
        <v>0</v>
      </c>
      <c r="L19" s="39">
        <f t="shared" si="1"/>
        <v>0</v>
      </c>
      <c r="M19" s="21"/>
    </row>
    <row r="20" spans="1:13" s="9" customFormat="1" ht="15.75" customHeight="1">
      <c r="A20" s="17">
        <v>14</v>
      </c>
      <c r="B20" s="18"/>
      <c r="C20" s="18"/>
      <c r="D20" s="17"/>
      <c r="E20" s="20"/>
      <c r="F20" s="20"/>
      <c r="G20" s="20"/>
      <c r="H20" s="20"/>
      <c r="I20" s="20"/>
      <c r="J20" s="20"/>
      <c r="K20" s="39">
        <f t="shared" si="0"/>
        <v>0</v>
      </c>
      <c r="L20" s="39">
        <f t="shared" si="1"/>
        <v>0</v>
      </c>
      <c r="M20" s="21"/>
    </row>
    <row r="21" spans="1:13" s="9" customFormat="1" ht="15.75" customHeight="1">
      <c r="A21" s="17">
        <v>15</v>
      </c>
      <c r="B21" s="18"/>
      <c r="C21" s="18"/>
      <c r="D21" s="17"/>
      <c r="E21" s="20"/>
      <c r="F21" s="20"/>
      <c r="G21" s="20"/>
      <c r="H21" s="20"/>
      <c r="I21" s="20"/>
      <c r="J21" s="20"/>
      <c r="K21" s="39">
        <f t="shared" si="0"/>
        <v>0</v>
      </c>
      <c r="L21" s="39">
        <f t="shared" si="1"/>
        <v>0</v>
      </c>
      <c r="M21" s="21"/>
    </row>
    <row r="22" spans="1:13" s="9" customFormat="1" ht="15.75" customHeight="1">
      <c r="A22" s="17">
        <v>16</v>
      </c>
      <c r="B22" s="18"/>
      <c r="C22" s="18"/>
      <c r="D22" s="17"/>
      <c r="E22" s="20"/>
      <c r="F22" s="20"/>
      <c r="G22" s="20"/>
      <c r="H22" s="20"/>
      <c r="I22" s="20"/>
      <c r="J22" s="20"/>
      <c r="K22" s="39">
        <f t="shared" si="0"/>
        <v>0</v>
      </c>
      <c r="L22" s="39">
        <f t="shared" si="1"/>
        <v>0</v>
      </c>
      <c r="M22" s="21"/>
    </row>
    <row r="23" spans="1:13" s="9" customFormat="1" ht="15.75" customHeight="1">
      <c r="A23" s="17">
        <v>17</v>
      </c>
      <c r="B23" s="18"/>
      <c r="C23" s="18"/>
      <c r="D23" s="17"/>
      <c r="E23" s="20"/>
      <c r="F23" s="20"/>
      <c r="G23" s="20"/>
      <c r="H23" s="20"/>
      <c r="I23" s="20"/>
      <c r="J23" s="20"/>
      <c r="K23" s="39">
        <f t="shared" si="0"/>
        <v>0</v>
      </c>
      <c r="L23" s="39">
        <f t="shared" si="1"/>
        <v>0</v>
      </c>
      <c r="M23" s="21"/>
    </row>
    <row r="24" spans="1:13" s="9" customFormat="1" ht="15.75" customHeight="1">
      <c r="A24" s="17">
        <v>18</v>
      </c>
      <c r="B24" s="18"/>
      <c r="C24" s="18"/>
      <c r="D24" s="17"/>
      <c r="E24" s="20"/>
      <c r="F24" s="20"/>
      <c r="G24" s="20"/>
      <c r="H24" s="20"/>
      <c r="I24" s="20"/>
      <c r="J24" s="20"/>
      <c r="K24" s="39">
        <f t="shared" si="0"/>
        <v>0</v>
      </c>
      <c r="L24" s="39">
        <f t="shared" si="1"/>
        <v>0</v>
      </c>
      <c r="M24" s="21"/>
    </row>
    <row r="25" spans="1:13" s="9" customFormat="1" ht="15.75" customHeight="1">
      <c r="A25" s="433" t="s">
        <v>384</v>
      </c>
      <c r="B25" s="452"/>
      <c r="C25" s="452"/>
      <c r="D25" s="434"/>
      <c r="E25" s="39">
        <f>SUM(E7:E24)</f>
        <v>0</v>
      </c>
      <c r="F25" s="39"/>
      <c r="G25" s="39">
        <f>SUM(G7:G24)</f>
        <v>0</v>
      </c>
      <c r="H25" s="39">
        <f>SUM(H7:H24)</f>
        <v>0</v>
      </c>
      <c r="I25" s="39"/>
      <c r="J25" s="39">
        <f>SUM(J7:J24)</f>
        <v>0</v>
      </c>
      <c r="K25" s="39">
        <f>IF(SUM(K7:K24)-(J25-G25)&lt;0.001,SUM(K7:K24),"false")</f>
        <v>0</v>
      </c>
      <c r="L25" s="39">
        <f t="shared" si="1"/>
        <v>0</v>
      </c>
      <c r="M25" s="24"/>
    </row>
    <row r="26" spans="1:13" s="9" customFormat="1" ht="15.75" customHeight="1">
      <c r="A26" s="433" t="s">
        <v>760</v>
      </c>
      <c r="B26" s="452"/>
      <c r="C26" s="452"/>
      <c r="D26" s="434"/>
      <c r="E26" s="77"/>
      <c r="F26" s="77"/>
      <c r="G26" s="94"/>
      <c r="H26" s="77"/>
      <c r="I26" s="77"/>
      <c r="J26" s="94"/>
      <c r="K26" s="39">
        <f>J26-G26</f>
        <v>0</v>
      </c>
      <c r="L26" s="39">
        <f t="shared" si="1"/>
        <v>0</v>
      </c>
      <c r="M26" s="24"/>
    </row>
    <row r="27" spans="1:13" s="9" customFormat="1" ht="15.75" customHeight="1">
      <c r="A27" s="433" t="s">
        <v>291</v>
      </c>
      <c r="B27" s="452"/>
      <c r="C27" s="452"/>
      <c r="D27" s="434"/>
      <c r="E27" s="39">
        <f>E25-E26</f>
        <v>0</v>
      </c>
      <c r="F27" s="39"/>
      <c r="G27" s="65">
        <f>G25-G26</f>
        <v>0</v>
      </c>
      <c r="H27" s="39">
        <f>H25-H26</f>
        <v>0</v>
      </c>
      <c r="I27" s="39"/>
      <c r="J27" s="65">
        <f>J25-J26</f>
        <v>0</v>
      </c>
      <c r="K27" s="65">
        <f>K25-K26</f>
        <v>0</v>
      </c>
      <c r="L27" s="39">
        <f t="shared" si="1"/>
        <v>0</v>
      </c>
      <c r="M27" s="24"/>
    </row>
    <row r="28" spans="1:13" s="10" customFormat="1" ht="15.75" customHeight="1">
      <c r="A28" s="25"/>
      <c r="D28" s="418"/>
      <c r="E28" s="418"/>
      <c r="F28" s="418"/>
      <c r="G28" s="26"/>
      <c r="H28" s="26"/>
      <c r="I28" s="26"/>
      <c r="J28" s="26"/>
      <c r="K28" s="26"/>
    </row>
    <row r="29" spans="1:13" s="10" customFormat="1" ht="15.75" customHeight="1">
      <c r="A29" s="425" t="str">
        <f>表头信息!D8&amp;表头信息!E8</f>
        <v>产权持有单位填表人：谭勃</v>
      </c>
      <c r="B29" s="425"/>
      <c r="C29" s="425"/>
      <c r="D29" s="425"/>
      <c r="E29" s="425"/>
      <c r="F29" s="31"/>
      <c r="I29" s="31"/>
      <c r="J29" s="426" t="str">
        <f>表头信息!D20&amp;表头信息!E23</f>
        <v>评估人员：柳青、殷涛</v>
      </c>
      <c r="K29" s="426"/>
      <c r="L29" s="426"/>
      <c r="M29" s="426"/>
    </row>
    <row r="30" spans="1:13" s="10" customFormat="1" ht="15.75" customHeight="1">
      <c r="A30" s="30" t="str">
        <f>表头信息!D11&amp;表头信息!E11</f>
        <v>填表日期：2022年11月2日</v>
      </c>
      <c r="B30" s="28"/>
      <c r="C30" s="28"/>
      <c r="D30" s="28"/>
      <c r="E30" s="31"/>
      <c r="F30" s="31"/>
      <c r="H30" s="31"/>
      <c r="I30" s="31"/>
      <c r="J30" s="31"/>
    </row>
  </sheetData>
  <protectedRanges>
    <protectedRange sqref="A7:J24 G26 J26 M7:M24" name="区域1"/>
  </protectedRanges>
  <mergeCells count="19">
    <mergeCell ref="J29:M29"/>
    <mergeCell ref="A5:A6"/>
    <mergeCell ref="B5:B6"/>
    <mergeCell ref="C5:C6"/>
    <mergeCell ref="D5:D6"/>
    <mergeCell ref="K5:K6"/>
    <mergeCell ref="L5:L6"/>
    <mergeCell ref="M5:M6"/>
    <mergeCell ref="A25:D25"/>
    <mergeCell ref="A26:D26"/>
    <mergeCell ref="A27:D27"/>
    <mergeCell ref="D28:F28"/>
    <mergeCell ref="A29:E29"/>
    <mergeCell ref="A1:M1"/>
    <mergeCell ref="A2:M2"/>
    <mergeCell ref="L3:M3"/>
    <mergeCell ref="A4:E4"/>
    <mergeCell ref="E5:G5"/>
    <mergeCell ref="H5:J5"/>
  </mergeCells>
  <phoneticPr fontId="67" type="noConversion"/>
  <hyperlinks>
    <hyperlink ref="A1:M1" location="'4-9在建工程汇总'!B9" display="=&quot;工程物资评估&quot;&amp;表头信息!E35" xr:uid="{00000000-0004-0000-3E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4376" r:id="rId4" name="Check Box 72">
              <controlPr defaultSize="0" autoPict="0" macro="[0]!在建工程物资_复选框72_Click">
                <anchor moveWithCells="1">
                  <from>
                    <xdr:col>13</xdr:col>
                    <xdr:colOff>104775</xdr:colOff>
                    <xdr:row>0</xdr:row>
                    <xdr:rowOff>76200</xdr:rowOff>
                  </from>
                  <to>
                    <xdr:col>15</xdr:col>
                    <xdr:colOff>295275</xdr:colOff>
                    <xdr:row>1</xdr:row>
                    <xdr:rowOff>152400</xdr:rowOff>
                  </to>
                </anchor>
              </controlPr>
            </control>
          </mc:Choice>
        </mc:AlternateContent>
      </controls>
    </mc:Choice>
  </mc:AlternateContent>
</worksheet>
</file>

<file path=xl/worksheets/sheet6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N30"/>
  <sheetViews>
    <sheetView view="pageBreakPreview" zoomScale="85" zoomScaleNormal="100" workbookViewId="0">
      <pane xSplit="1" ySplit="6" topLeftCell="B7" activePane="bottomRight" state="frozen"/>
      <selection pane="topRight"/>
      <selection pane="bottomLeft"/>
      <selection pane="bottomRight" sqref="A1:N1"/>
    </sheetView>
  </sheetViews>
  <sheetFormatPr defaultColWidth="8.625" defaultRowHeight="15.75" customHeight="1"/>
  <cols>
    <col min="1" max="1" width="4.375" style="11" customWidth="1"/>
    <col min="2" max="2" width="15.25" style="11" customWidth="1"/>
    <col min="3" max="3" width="11.625" style="11" customWidth="1"/>
    <col min="4" max="5" width="4.375" style="11" customWidth="1"/>
    <col min="6" max="6" width="8.25" style="11"/>
    <col min="7" max="13" width="10.25" style="11" customWidth="1"/>
    <col min="14" max="14" width="10.75" style="11" customWidth="1"/>
    <col min="15" max="32" width="9" style="11"/>
    <col min="33" max="16384" width="8.625" style="11"/>
  </cols>
  <sheetData>
    <row r="1" spans="1:14" s="7" customFormat="1" ht="30" customHeight="1">
      <c r="A1" s="415" t="str">
        <f>"生产性生物资产评估"&amp;表头信息!E35</f>
        <v>生产性生物资产评估明细表</v>
      </c>
      <c r="B1" s="415"/>
      <c r="C1" s="415"/>
      <c r="D1" s="415"/>
      <c r="E1" s="415"/>
      <c r="F1" s="415"/>
      <c r="G1" s="415"/>
      <c r="H1" s="437"/>
      <c r="I1" s="437"/>
      <c r="J1" s="437"/>
      <c r="K1" s="437"/>
      <c r="L1" s="437"/>
      <c r="M1" s="437"/>
      <c r="N1" s="437"/>
    </row>
    <row r="2" spans="1:14" ht="15.75" customHeight="1">
      <c r="A2" s="417" t="str">
        <f>表头信息!D5&amp;表头信息!E5</f>
        <v>评估基准日：2022年10月31日</v>
      </c>
      <c r="B2" s="417"/>
      <c r="C2" s="417"/>
      <c r="D2" s="417"/>
      <c r="E2" s="417"/>
      <c r="F2" s="457"/>
      <c r="G2" s="457"/>
      <c r="H2" s="457"/>
      <c r="I2" s="457"/>
      <c r="J2" s="457"/>
      <c r="K2" s="457"/>
      <c r="L2" s="457"/>
      <c r="M2" s="457"/>
      <c r="N2" s="457"/>
    </row>
    <row r="3" spans="1:14" ht="15.75" customHeight="1">
      <c r="A3" s="12"/>
      <c r="B3" s="12"/>
      <c r="C3" s="12"/>
      <c r="D3" s="12"/>
      <c r="E3" s="12"/>
      <c r="F3" s="13"/>
      <c r="G3" s="13"/>
      <c r="H3" s="13"/>
      <c r="I3" s="13"/>
      <c r="J3" s="13"/>
      <c r="K3" s="448" t="s">
        <v>761</v>
      </c>
      <c r="L3" s="449"/>
      <c r="M3" s="449"/>
      <c r="N3" s="449"/>
    </row>
    <row r="4" spans="1:14" ht="15.75" customHeight="1">
      <c r="A4" s="64" t="str">
        <f>表头信息!D2&amp;表头信息!E2</f>
        <v>产权持有单位：西安曲江楼观旅游农业开发有限公司</v>
      </c>
      <c r="B4" s="15"/>
      <c r="C4" s="15"/>
      <c r="D4" s="15"/>
      <c r="E4" s="15"/>
      <c r="F4" s="15"/>
      <c r="G4" s="15"/>
      <c r="H4" s="15"/>
      <c r="I4" s="15"/>
      <c r="J4" s="15"/>
      <c r="K4" s="461" t="s">
        <v>3</v>
      </c>
      <c r="L4" s="462"/>
      <c r="M4" s="462"/>
      <c r="N4" s="462"/>
    </row>
    <row r="5" spans="1:14" s="8" customFormat="1" ht="15.75" customHeight="1">
      <c r="A5" s="476" t="s">
        <v>5</v>
      </c>
      <c r="B5" s="476" t="s">
        <v>762</v>
      </c>
      <c r="C5" s="476" t="s">
        <v>763</v>
      </c>
      <c r="D5" s="476" t="s">
        <v>466</v>
      </c>
      <c r="E5" s="476" t="s">
        <v>468</v>
      </c>
      <c r="F5" s="476" t="s">
        <v>550</v>
      </c>
      <c r="G5" s="476" t="s">
        <v>238</v>
      </c>
      <c r="H5" s="477"/>
      <c r="I5" s="476" t="s">
        <v>239</v>
      </c>
      <c r="J5" s="477"/>
      <c r="K5" s="477"/>
      <c r="L5" s="455" t="s">
        <v>240</v>
      </c>
      <c r="M5" s="476" t="s">
        <v>241</v>
      </c>
      <c r="N5" s="476" t="s">
        <v>8</v>
      </c>
    </row>
    <row r="6" spans="1:14" s="8" customFormat="1" ht="15.75" customHeight="1">
      <c r="A6" s="477"/>
      <c r="B6" s="477"/>
      <c r="C6" s="477"/>
      <c r="D6" s="477"/>
      <c r="E6" s="477"/>
      <c r="F6" s="477"/>
      <c r="G6" s="81" t="s">
        <v>647</v>
      </c>
      <c r="H6" s="35" t="s">
        <v>648</v>
      </c>
      <c r="I6" s="35" t="s">
        <v>647</v>
      </c>
      <c r="J6" s="35" t="s">
        <v>526</v>
      </c>
      <c r="K6" s="35" t="s">
        <v>648</v>
      </c>
      <c r="L6" s="456"/>
      <c r="M6" s="477"/>
      <c r="N6" s="477"/>
    </row>
    <row r="7" spans="1:14" s="9" customFormat="1" ht="15.75" customHeight="1">
      <c r="A7" s="17">
        <v>1</v>
      </c>
      <c r="B7" s="18"/>
      <c r="C7" s="18"/>
      <c r="D7" s="17"/>
      <c r="E7" s="17"/>
      <c r="F7" s="19"/>
      <c r="G7" s="38"/>
      <c r="H7" s="20"/>
      <c r="I7" s="20"/>
      <c r="J7" s="20"/>
      <c r="K7" s="20"/>
      <c r="L7" s="39">
        <f>K7-H7</f>
        <v>0</v>
      </c>
      <c r="M7" s="39">
        <f>IF(H7=0,0,L7/ABS(H7))*100</f>
        <v>0</v>
      </c>
      <c r="N7" s="21"/>
    </row>
    <row r="8" spans="1:14" s="9" customFormat="1" ht="15.75" customHeight="1">
      <c r="A8" s="17">
        <v>2</v>
      </c>
      <c r="B8" s="18"/>
      <c r="C8" s="18"/>
      <c r="D8" s="17"/>
      <c r="E8" s="17"/>
      <c r="F8" s="19"/>
      <c r="G8" s="38"/>
      <c r="H8" s="20"/>
      <c r="I8" s="20"/>
      <c r="J8" s="20"/>
      <c r="K8" s="20"/>
      <c r="L8" s="39">
        <f t="shared" ref="L8:L24" si="0">K8-H8</f>
        <v>0</v>
      </c>
      <c r="M8" s="39">
        <f t="shared" ref="M8:M27" si="1">IF(H8=0,0,L8/ABS(H8))*100</f>
        <v>0</v>
      </c>
      <c r="N8" s="21"/>
    </row>
    <row r="9" spans="1:14" s="9" customFormat="1" ht="15.75" customHeight="1">
      <c r="A9" s="17">
        <v>3</v>
      </c>
      <c r="B9" s="18"/>
      <c r="C9" s="18"/>
      <c r="D9" s="17"/>
      <c r="E9" s="17"/>
      <c r="F9" s="19"/>
      <c r="G9" s="38"/>
      <c r="H9" s="20"/>
      <c r="I9" s="20"/>
      <c r="J9" s="20"/>
      <c r="K9" s="20"/>
      <c r="L9" s="39">
        <f t="shared" si="0"/>
        <v>0</v>
      </c>
      <c r="M9" s="39">
        <f t="shared" si="1"/>
        <v>0</v>
      </c>
      <c r="N9" s="21"/>
    </row>
    <row r="10" spans="1:14" s="9" customFormat="1" ht="15.75" customHeight="1">
      <c r="A10" s="17">
        <v>4</v>
      </c>
      <c r="B10" s="18"/>
      <c r="C10" s="18"/>
      <c r="D10" s="17"/>
      <c r="E10" s="17"/>
      <c r="F10" s="19"/>
      <c r="G10" s="38"/>
      <c r="H10" s="20"/>
      <c r="I10" s="20"/>
      <c r="J10" s="20"/>
      <c r="K10" s="20"/>
      <c r="L10" s="39">
        <f t="shared" si="0"/>
        <v>0</v>
      </c>
      <c r="M10" s="39">
        <f t="shared" si="1"/>
        <v>0</v>
      </c>
      <c r="N10" s="21"/>
    </row>
    <row r="11" spans="1:14" s="9" customFormat="1" ht="15.75" customHeight="1">
      <c r="A11" s="17">
        <v>5</v>
      </c>
      <c r="B11" s="18"/>
      <c r="C11" s="18"/>
      <c r="D11" s="17"/>
      <c r="E11" s="17"/>
      <c r="F11" s="19"/>
      <c r="G11" s="38"/>
      <c r="H11" s="20"/>
      <c r="I11" s="20"/>
      <c r="J11" s="20"/>
      <c r="K11" s="20"/>
      <c r="L11" s="39">
        <f t="shared" si="0"/>
        <v>0</v>
      </c>
      <c r="M11" s="39">
        <f t="shared" si="1"/>
        <v>0</v>
      </c>
      <c r="N11" s="21"/>
    </row>
    <row r="12" spans="1:14" s="9" customFormat="1" ht="15.75" customHeight="1">
      <c r="A12" s="17">
        <v>6</v>
      </c>
      <c r="B12" s="18"/>
      <c r="C12" s="18"/>
      <c r="D12" s="17"/>
      <c r="E12" s="17"/>
      <c r="F12" s="19"/>
      <c r="G12" s="38"/>
      <c r="H12" s="20"/>
      <c r="I12" s="20"/>
      <c r="J12" s="20"/>
      <c r="K12" s="20"/>
      <c r="L12" s="39">
        <f t="shared" si="0"/>
        <v>0</v>
      </c>
      <c r="M12" s="39">
        <f t="shared" si="1"/>
        <v>0</v>
      </c>
      <c r="N12" s="21"/>
    </row>
    <row r="13" spans="1:14" s="9" customFormat="1" ht="15.75" customHeight="1">
      <c r="A13" s="17">
        <v>7</v>
      </c>
      <c r="B13" s="18"/>
      <c r="C13" s="18"/>
      <c r="D13" s="17"/>
      <c r="E13" s="17"/>
      <c r="F13" s="19"/>
      <c r="G13" s="38"/>
      <c r="H13" s="20"/>
      <c r="I13" s="20"/>
      <c r="J13" s="20"/>
      <c r="K13" s="20"/>
      <c r="L13" s="39">
        <f t="shared" si="0"/>
        <v>0</v>
      </c>
      <c r="M13" s="39">
        <f t="shared" si="1"/>
        <v>0</v>
      </c>
      <c r="N13" s="21"/>
    </row>
    <row r="14" spans="1:14" s="9" customFormat="1" ht="15.75" customHeight="1">
      <c r="A14" s="17">
        <v>8</v>
      </c>
      <c r="B14" s="18"/>
      <c r="C14" s="18"/>
      <c r="D14" s="17"/>
      <c r="E14" s="17"/>
      <c r="F14" s="19"/>
      <c r="G14" s="38"/>
      <c r="H14" s="20"/>
      <c r="I14" s="20"/>
      <c r="J14" s="20"/>
      <c r="K14" s="20"/>
      <c r="L14" s="39">
        <f t="shared" si="0"/>
        <v>0</v>
      </c>
      <c r="M14" s="39">
        <f t="shared" si="1"/>
        <v>0</v>
      </c>
      <c r="N14" s="21"/>
    </row>
    <row r="15" spans="1:14" s="9" customFormat="1" ht="15.75" customHeight="1">
      <c r="A15" s="17">
        <v>9</v>
      </c>
      <c r="B15" s="18"/>
      <c r="C15" s="18"/>
      <c r="D15" s="17"/>
      <c r="E15" s="17"/>
      <c r="F15" s="19"/>
      <c r="G15" s="38"/>
      <c r="H15" s="20"/>
      <c r="I15" s="20"/>
      <c r="J15" s="20"/>
      <c r="K15" s="20"/>
      <c r="L15" s="39">
        <f t="shared" si="0"/>
        <v>0</v>
      </c>
      <c r="M15" s="39">
        <f t="shared" si="1"/>
        <v>0</v>
      </c>
      <c r="N15" s="21"/>
    </row>
    <row r="16" spans="1:14" s="9" customFormat="1" ht="15.75" customHeight="1">
      <c r="A16" s="17">
        <v>10</v>
      </c>
      <c r="B16" s="18"/>
      <c r="C16" s="18"/>
      <c r="D16" s="17"/>
      <c r="E16" s="17"/>
      <c r="F16" s="19"/>
      <c r="G16" s="38"/>
      <c r="H16" s="20"/>
      <c r="I16" s="20"/>
      <c r="J16" s="20"/>
      <c r="K16" s="20"/>
      <c r="L16" s="39">
        <f t="shared" si="0"/>
        <v>0</v>
      </c>
      <c r="M16" s="39">
        <f t="shared" si="1"/>
        <v>0</v>
      </c>
      <c r="N16" s="21"/>
    </row>
    <row r="17" spans="1:14" s="9" customFormat="1" ht="15.75" customHeight="1">
      <c r="A17" s="17">
        <v>11</v>
      </c>
      <c r="B17" s="18"/>
      <c r="C17" s="18"/>
      <c r="D17" s="17"/>
      <c r="E17" s="17"/>
      <c r="F17" s="19"/>
      <c r="G17" s="38"/>
      <c r="H17" s="20"/>
      <c r="I17" s="20"/>
      <c r="J17" s="20"/>
      <c r="K17" s="20"/>
      <c r="L17" s="39">
        <f t="shared" si="0"/>
        <v>0</v>
      </c>
      <c r="M17" s="39">
        <f t="shared" si="1"/>
        <v>0</v>
      </c>
      <c r="N17" s="21"/>
    </row>
    <row r="18" spans="1:14" s="9" customFormat="1" ht="15.75" customHeight="1">
      <c r="A18" s="17">
        <v>12</v>
      </c>
      <c r="B18" s="18"/>
      <c r="C18" s="18"/>
      <c r="D18" s="17"/>
      <c r="E18" s="17"/>
      <c r="F18" s="19"/>
      <c r="G18" s="38"/>
      <c r="H18" s="20"/>
      <c r="I18" s="20"/>
      <c r="J18" s="20"/>
      <c r="K18" s="20"/>
      <c r="L18" s="39">
        <f t="shared" si="0"/>
        <v>0</v>
      </c>
      <c r="M18" s="39">
        <f t="shared" si="1"/>
        <v>0</v>
      </c>
      <c r="N18" s="21"/>
    </row>
    <row r="19" spans="1:14" s="9" customFormat="1" ht="15.75" customHeight="1">
      <c r="A19" s="17">
        <v>13</v>
      </c>
      <c r="B19" s="18"/>
      <c r="C19" s="18"/>
      <c r="D19" s="17"/>
      <c r="E19" s="17"/>
      <c r="F19" s="19"/>
      <c r="G19" s="38"/>
      <c r="H19" s="20"/>
      <c r="I19" s="20"/>
      <c r="J19" s="20"/>
      <c r="K19" s="20"/>
      <c r="L19" s="39">
        <f t="shared" si="0"/>
        <v>0</v>
      </c>
      <c r="M19" s="39">
        <f t="shared" si="1"/>
        <v>0</v>
      </c>
      <c r="N19" s="21"/>
    </row>
    <row r="20" spans="1:14" s="9" customFormat="1" ht="15.75" customHeight="1">
      <c r="A20" s="17">
        <v>14</v>
      </c>
      <c r="B20" s="18"/>
      <c r="C20" s="18"/>
      <c r="D20" s="17"/>
      <c r="E20" s="17"/>
      <c r="F20" s="19"/>
      <c r="G20" s="38"/>
      <c r="H20" s="20"/>
      <c r="I20" s="20"/>
      <c r="J20" s="20"/>
      <c r="K20" s="20"/>
      <c r="L20" s="39">
        <f t="shared" si="0"/>
        <v>0</v>
      </c>
      <c r="M20" s="39">
        <f t="shared" si="1"/>
        <v>0</v>
      </c>
      <c r="N20" s="21"/>
    </row>
    <row r="21" spans="1:14" s="9" customFormat="1" ht="15.75" customHeight="1">
      <c r="A21" s="17">
        <v>15</v>
      </c>
      <c r="B21" s="18"/>
      <c r="C21" s="18"/>
      <c r="D21" s="17"/>
      <c r="E21" s="17"/>
      <c r="F21" s="19"/>
      <c r="G21" s="38"/>
      <c r="H21" s="20"/>
      <c r="I21" s="20"/>
      <c r="J21" s="20"/>
      <c r="K21" s="20"/>
      <c r="L21" s="39">
        <f t="shared" si="0"/>
        <v>0</v>
      </c>
      <c r="M21" s="39">
        <f t="shared" si="1"/>
        <v>0</v>
      </c>
      <c r="N21" s="21"/>
    </row>
    <row r="22" spans="1:14" s="9" customFormat="1" ht="15.75" customHeight="1">
      <c r="A22" s="17">
        <v>16</v>
      </c>
      <c r="B22" s="18"/>
      <c r="C22" s="18"/>
      <c r="D22" s="17"/>
      <c r="E22" s="17"/>
      <c r="F22" s="19"/>
      <c r="G22" s="38"/>
      <c r="H22" s="20"/>
      <c r="I22" s="20"/>
      <c r="J22" s="20"/>
      <c r="K22" s="20"/>
      <c r="L22" s="39">
        <f t="shared" si="0"/>
        <v>0</v>
      </c>
      <c r="M22" s="39">
        <f t="shared" si="1"/>
        <v>0</v>
      </c>
      <c r="N22" s="21"/>
    </row>
    <row r="23" spans="1:14" s="9" customFormat="1" ht="15.75" customHeight="1">
      <c r="A23" s="17">
        <v>17</v>
      </c>
      <c r="B23" s="18"/>
      <c r="C23" s="18"/>
      <c r="D23" s="17"/>
      <c r="E23" s="17"/>
      <c r="F23" s="19"/>
      <c r="G23" s="38"/>
      <c r="H23" s="20"/>
      <c r="I23" s="20"/>
      <c r="J23" s="20"/>
      <c r="K23" s="20"/>
      <c r="L23" s="39">
        <f t="shared" si="0"/>
        <v>0</v>
      </c>
      <c r="M23" s="39">
        <f t="shared" si="1"/>
        <v>0</v>
      </c>
      <c r="N23" s="21"/>
    </row>
    <row r="24" spans="1:14" s="9" customFormat="1" ht="15.75" customHeight="1">
      <c r="A24" s="17">
        <v>18</v>
      </c>
      <c r="B24" s="18"/>
      <c r="C24" s="18"/>
      <c r="D24" s="17"/>
      <c r="E24" s="17"/>
      <c r="F24" s="19"/>
      <c r="G24" s="38"/>
      <c r="H24" s="20"/>
      <c r="I24" s="20"/>
      <c r="J24" s="20"/>
      <c r="K24" s="20"/>
      <c r="L24" s="39">
        <f t="shared" si="0"/>
        <v>0</v>
      </c>
      <c r="M24" s="39">
        <f t="shared" si="1"/>
        <v>0</v>
      </c>
      <c r="N24" s="21"/>
    </row>
    <row r="25" spans="1:14" s="9" customFormat="1" ht="15.75" customHeight="1">
      <c r="A25" s="433" t="s">
        <v>384</v>
      </c>
      <c r="B25" s="452"/>
      <c r="C25" s="452"/>
      <c r="D25" s="452"/>
      <c r="E25" s="452"/>
      <c r="F25" s="434"/>
      <c r="G25" s="39">
        <f>SUM(G7:G24)</f>
        <v>0</v>
      </c>
      <c r="H25" s="39">
        <f>SUM(H7:H24)</f>
        <v>0</v>
      </c>
      <c r="I25" s="39">
        <f>SUM(I7:I24)</f>
        <v>0</v>
      </c>
      <c r="J25" s="39"/>
      <c r="K25" s="39">
        <f>SUM(K7:K24)</f>
        <v>0</v>
      </c>
      <c r="L25" s="39">
        <f>IF(SUM(L7:L24)-(K25-H25)&lt;0.001,SUM(L7:L24),"false")</f>
        <v>0</v>
      </c>
      <c r="M25" s="39">
        <f t="shared" si="1"/>
        <v>0</v>
      </c>
      <c r="N25" s="24"/>
    </row>
    <row r="26" spans="1:14" s="9" customFormat="1" ht="15.75" customHeight="1">
      <c r="A26" s="433" t="s">
        <v>764</v>
      </c>
      <c r="B26" s="452"/>
      <c r="C26" s="452"/>
      <c r="D26" s="452"/>
      <c r="E26" s="452"/>
      <c r="F26" s="434"/>
      <c r="G26" s="94"/>
      <c r="H26" s="94"/>
      <c r="I26" s="94"/>
      <c r="J26" s="77"/>
      <c r="K26" s="94"/>
      <c r="L26" s="39">
        <f>K26-H26</f>
        <v>0</v>
      </c>
      <c r="M26" s="39">
        <f t="shared" si="1"/>
        <v>0</v>
      </c>
      <c r="N26" s="24"/>
    </row>
    <row r="27" spans="1:14" s="9" customFormat="1" ht="15.75" customHeight="1">
      <c r="A27" s="433" t="s">
        <v>765</v>
      </c>
      <c r="B27" s="452"/>
      <c r="C27" s="452"/>
      <c r="D27" s="452"/>
      <c r="E27" s="452"/>
      <c r="F27" s="434"/>
      <c r="G27" s="39">
        <f>G25-G26</f>
        <v>0</v>
      </c>
      <c r="H27" s="65">
        <f>H25-H26</f>
        <v>0</v>
      </c>
      <c r="I27" s="39">
        <f>I25-I26</f>
        <v>0</v>
      </c>
      <c r="J27" s="39"/>
      <c r="K27" s="65">
        <f>K25-K26</f>
        <v>0</v>
      </c>
      <c r="L27" s="65">
        <f>L25-L26</f>
        <v>0</v>
      </c>
      <c r="M27" s="39">
        <f t="shared" si="1"/>
        <v>0</v>
      </c>
      <c r="N27" s="24"/>
    </row>
    <row r="28" spans="1:14" s="10" customFormat="1" ht="15.75" customHeight="1">
      <c r="A28" s="25"/>
      <c r="D28" s="418"/>
      <c r="E28" s="418"/>
      <c r="F28" s="418"/>
      <c r="G28" s="26"/>
      <c r="H28" s="26"/>
      <c r="I28" s="26"/>
      <c r="J28" s="26"/>
      <c r="K28" s="26"/>
    </row>
    <row r="29" spans="1:14" s="10" customFormat="1" ht="15.75" customHeight="1">
      <c r="A29" s="425" t="str">
        <f>表头信息!D8&amp;表头信息!E8</f>
        <v>产权持有单位填表人：谭勃</v>
      </c>
      <c r="B29" s="425"/>
      <c r="C29" s="425"/>
      <c r="D29" s="425"/>
      <c r="E29" s="425"/>
      <c r="F29" s="425"/>
      <c r="G29" s="425"/>
      <c r="I29" s="31"/>
      <c r="J29" s="31"/>
      <c r="K29" s="426" t="str">
        <f>表头信息!D20&amp;表头信息!E23</f>
        <v>评估人员：柳青、殷涛</v>
      </c>
      <c r="L29" s="489"/>
      <c r="M29" s="489"/>
      <c r="N29" s="489"/>
    </row>
    <row r="30" spans="1:14" s="10" customFormat="1" ht="15.75" customHeight="1">
      <c r="A30" s="30" t="str">
        <f>表头信息!D11&amp;表头信息!E11</f>
        <v>填表日期：2022年11月2日</v>
      </c>
      <c r="B30" s="28"/>
      <c r="C30" s="28"/>
      <c r="D30" s="28"/>
      <c r="E30" s="31"/>
      <c r="F30" s="31"/>
      <c r="H30" s="31"/>
      <c r="I30" s="31"/>
      <c r="J30" s="31"/>
    </row>
  </sheetData>
  <protectedRanges>
    <protectedRange sqref="A7:K24 G26:K26 N7:N24" name="区域1"/>
  </protectedRanges>
  <mergeCells count="21">
    <mergeCell ref="K29:N29"/>
    <mergeCell ref="A5:A6"/>
    <mergeCell ref="B5:B6"/>
    <mergeCell ref="C5:C6"/>
    <mergeCell ref="D5:D6"/>
    <mergeCell ref="E5:E6"/>
    <mergeCell ref="F5:F6"/>
    <mergeCell ref="L5:L6"/>
    <mergeCell ref="M5:M6"/>
    <mergeCell ref="N5:N6"/>
    <mergeCell ref="A25:F25"/>
    <mergeCell ref="A26:F26"/>
    <mergeCell ref="A27:F27"/>
    <mergeCell ref="D28:F28"/>
    <mergeCell ref="A29:G29"/>
    <mergeCell ref="A1:N1"/>
    <mergeCell ref="A2:N2"/>
    <mergeCell ref="K3:N3"/>
    <mergeCell ref="K4:N4"/>
    <mergeCell ref="G5:H5"/>
    <mergeCell ref="I5:K5"/>
  </mergeCells>
  <phoneticPr fontId="67" type="noConversion"/>
  <hyperlinks>
    <hyperlink ref="A1:N1" location="'4-非流动资产汇总'!B16" display="=&quot;生产性生物资产评估&quot;&amp;表头信息!E35" xr:uid="{00000000-0004-0000-3F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5400" r:id="rId4" name="Check Box 72">
              <controlPr defaultSize="0" autoPict="0" macro="[0]!生产性生物资产_复选框72_Click">
                <anchor moveWithCells="1">
                  <from>
                    <xdr:col>14</xdr:col>
                    <xdr:colOff>133350</xdr:colOff>
                    <xdr:row>0</xdr:row>
                    <xdr:rowOff>38100</xdr:rowOff>
                  </from>
                  <to>
                    <xdr:col>16</xdr:col>
                    <xdr:colOff>38100</xdr:colOff>
                    <xdr:row>1</xdr:row>
                    <xdr:rowOff>142875</xdr:rowOff>
                  </to>
                </anchor>
              </controlPr>
            </control>
          </mc:Choice>
        </mc:AlternateContent>
      </controls>
    </mc:Choice>
  </mc:AlternateContent>
</worksheet>
</file>

<file path=xl/worksheets/sheet6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O30"/>
  <sheetViews>
    <sheetView view="pageBreakPreview" zoomScale="90" zoomScaleNormal="100" workbookViewId="0">
      <pane xSplit="1" ySplit="6" topLeftCell="B7" activePane="bottomRight" state="frozen"/>
      <selection pane="topRight"/>
      <selection pane="bottomLeft"/>
      <selection pane="bottomRight" sqref="A1:O1"/>
    </sheetView>
  </sheetViews>
  <sheetFormatPr defaultColWidth="8.625" defaultRowHeight="15.75" customHeight="1"/>
  <cols>
    <col min="1" max="1" width="5" style="2" customWidth="1"/>
    <col min="2" max="2" width="7.5" style="2" customWidth="1"/>
    <col min="3" max="3" width="13.375" style="2"/>
    <col min="4" max="5" width="5.5" style="2" customWidth="1"/>
    <col min="6" max="6" width="9" style="2"/>
    <col min="7" max="7" width="11.875" style="2" customWidth="1"/>
    <col min="8" max="14" width="9.5" style="2" customWidth="1"/>
    <col min="15" max="15" width="6.5" style="2" customWidth="1"/>
    <col min="16" max="32" width="9" style="2"/>
    <col min="33" max="16384" width="8.625" style="2"/>
  </cols>
  <sheetData>
    <row r="1" spans="1:15" ht="30" customHeight="1">
      <c r="A1" s="415" t="str">
        <f>"油气资产评估"&amp;表头信息!E35</f>
        <v>油气资产评估明细表</v>
      </c>
      <c r="B1" s="415"/>
      <c r="C1" s="415"/>
      <c r="D1" s="415"/>
      <c r="E1" s="415"/>
      <c r="F1" s="415"/>
      <c r="G1" s="415"/>
      <c r="H1" s="437"/>
      <c r="I1" s="437"/>
      <c r="J1" s="437"/>
      <c r="K1" s="437"/>
      <c r="L1" s="437"/>
      <c r="M1" s="437"/>
      <c r="N1" s="437"/>
      <c r="O1" s="437"/>
    </row>
    <row r="2" spans="1:15" ht="15.75" customHeight="1">
      <c r="A2" s="417" t="str">
        <f>表头信息!D5&amp;表头信息!E5</f>
        <v>评估基准日：2022年10月31日</v>
      </c>
      <c r="B2" s="417"/>
      <c r="C2" s="417"/>
      <c r="D2" s="417"/>
      <c r="E2" s="417"/>
      <c r="F2" s="417"/>
      <c r="G2" s="417"/>
      <c r="H2" s="457"/>
      <c r="I2" s="457"/>
      <c r="J2" s="457"/>
      <c r="K2" s="457"/>
      <c r="L2" s="457"/>
      <c r="M2" s="457"/>
      <c r="N2" s="457"/>
      <c r="O2" s="457"/>
    </row>
    <row r="3" spans="1:15" ht="15.75" customHeight="1">
      <c r="A3" s="12"/>
      <c r="B3" s="12"/>
      <c r="C3" s="12"/>
      <c r="D3" s="12"/>
      <c r="E3" s="12"/>
      <c r="F3" s="12"/>
      <c r="G3" s="12"/>
      <c r="H3" s="13"/>
      <c r="I3" s="13"/>
      <c r="J3" s="13"/>
      <c r="K3" s="13"/>
      <c r="L3" s="13"/>
      <c r="M3" s="13"/>
      <c r="N3" s="13"/>
      <c r="O3" s="106" t="s">
        <v>766</v>
      </c>
    </row>
    <row r="4" spans="1:15" ht="15.75" customHeight="1">
      <c r="A4" s="64" t="str">
        <f>表头信息!D2&amp;表头信息!E2</f>
        <v>产权持有单位：西安曲江楼观旅游农业开发有限公司</v>
      </c>
      <c r="B4" s="15"/>
      <c r="C4" s="15"/>
      <c r="D4" s="15"/>
      <c r="E4" s="15"/>
      <c r="F4" s="15"/>
      <c r="G4" s="15"/>
      <c r="H4" s="15"/>
      <c r="I4" s="15"/>
      <c r="J4" s="15"/>
      <c r="K4" s="15"/>
      <c r="L4" s="15"/>
      <c r="M4" s="15"/>
      <c r="N4" s="15"/>
      <c r="O4" s="16" t="s">
        <v>3</v>
      </c>
    </row>
    <row r="5" spans="1:15" s="96" customFormat="1" ht="15.75" customHeight="1">
      <c r="A5" s="476" t="s">
        <v>5</v>
      </c>
      <c r="B5" s="476" t="s">
        <v>767</v>
      </c>
      <c r="C5" s="455" t="s">
        <v>768</v>
      </c>
      <c r="D5" s="476" t="s">
        <v>466</v>
      </c>
      <c r="E5" s="476" t="s">
        <v>468</v>
      </c>
      <c r="F5" s="455" t="s">
        <v>769</v>
      </c>
      <c r="G5" s="455" t="s">
        <v>770</v>
      </c>
      <c r="H5" s="476" t="s">
        <v>238</v>
      </c>
      <c r="I5" s="477"/>
      <c r="J5" s="476" t="s">
        <v>239</v>
      </c>
      <c r="K5" s="477"/>
      <c r="L5" s="477"/>
      <c r="M5" s="455" t="s">
        <v>240</v>
      </c>
      <c r="N5" s="476" t="s">
        <v>241</v>
      </c>
      <c r="O5" s="476" t="s">
        <v>8</v>
      </c>
    </row>
    <row r="6" spans="1:15" s="96" customFormat="1" ht="15.75" customHeight="1">
      <c r="A6" s="477"/>
      <c r="B6" s="477"/>
      <c r="C6" s="456"/>
      <c r="D6" s="477"/>
      <c r="E6" s="477"/>
      <c r="F6" s="456"/>
      <c r="G6" s="456"/>
      <c r="H6" s="81" t="s">
        <v>647</v>
      </c>
      <c r="I6" s="35" t="s">
        <v>648</v>
      </c>
      <c r="J6" s="35" t="s">
        <v>647</v>
      </c>
      <c r="K6" s="35" t="s">
        <v>526</v>
      </c>
      <c r="L6" s="35" t="s">
        <v>648</v>
      </c>
      <c r="M6" s="456"/>
      <c r="N6" s="477"/>
      <c r="O6" s="477"/>
    </row>
    <row r="7" spans="1:15" s="97" customFormat="1" ht="15.75" customHeight="1">
      <c r="A7" s="17">
        <v>1</v>
      </c>
      <c r="B7" s="18"/>
      <c r="C7" s="18"/>
      <c r="D7" s="17"/>
      <c r="E7" s="100"/>
      <c r="F7" s="19"/>
      <c r="G7" s="17"/>
      <c r="H7" s="38"/>
      <c r="I7" s="20"/>
      <c r="J7" s="20"/>
      <c r="K7" s="20"/>
      <c r="L7" s="20"/>
      <c r="M7" s="39">
        <f>L7-I7</f>
        <v>0</v>
      </c>
      <c r="N7" s="39">
        <f>IF(I7=0,0,M7/ABS(I7))*100</f>
        <v>0</v>
      </c>
      <c r="O7" s="21"/>
    </row>
    <row r="8" spans="1:15" s="97" customFormat="1" ht="15.75" customHeight="1">
      <c r="A8" s="17">
        <v>2</v>
      </c>
      <c r="B8" s="18"/>
      <c r="C8" s="18"/>
      <c r="D8" s="17"/>
      <c r="E8" s="100"/>
      <c r="F8" s="19"/>
      <c r="G8" s="17"/>
      <c r="H8" s="38"/>
      <c r="I8" s="20"/>
      <c r="J8" s="20"/>
      <c r="K8" s="20"/>
      <c r="L8" s="20"/>
      <c r="M8" s="39">
        <f t="shared" ref="M8:M24" si="0">L8-I8</f>
        <v>0</v>
      </c>
      <c r="N8" s="39">
        <f t="shared" ref="N8:N27" si="1">IF(I8=0,0,M8/ABS(I8))*100</f>
        <v>0</v>
      </c>
      <c r="O8" s="21"/>
    </row>
    <row r="9" spans="1:15" s="97" customFormat="1" ht="15.75" customHeight="1">
      <c r="A9" s="17">
        <v>3</v>
      </c>
      <c r="B9" s="18"/>
      <c r="C9" s="18"/>
      <c r="D9" s="17"/>
      <c r="E9" s="100"/>
      <c r="F9" s="19"/>
      <c r="G9" s="17"/>
      <c r="H9" s="38"/>
      <c r="I9" s="20"/>
      <c r="J9" s="20"/>
      <c r="K9" s="20"/>
      <c r="L9" s="20"/>
      <c r="M9" s="39">
        <f t="shared" si="0"/>
        <v>0</v>
      </c>
      <c r="N9" s="39">
        <f t="shared" si="1"/>
        <v>0</v>
      </c>
      <c r="O9" s="21"/>
    </row>
    <row r="10" spans="1:15" s="97" customFormat="1" ht="15.75" customHeight="1">
      <c r="A10" s="17">
        <v>4</v>
      </c>
      <c r="B10" s="18"/>
      <c r="C10" s="18"/>
      <c r="D10" s="17"/>
      <c r="E10" s="100"/>
      <c r="F10" s="19"/>
      <c r="G10" s="17"/>
      <c r="H10" s="38"/>
      <c r="I10" s="20"/>
      <c r="J10" s="20"/>
      <c r="K10" s="20"/>
      <c r="L10" s="20"/>
      <c r="M10" s="39">
        <f t="shared" si="0"/>
        <v>0</v>
      </c>
      <c r="N10" s="39">
        <f t="shared" si="1"/>
        <v>0</v>
      </c>
      <c r="O10" s="21"/>
    </row>
    <row r="11" spans="1:15" s="97" customFormat="1" ht="15.75" customHeight="1">
      <c r="A11" s="17">
        <v>5</v>
      </c>
      <c r="B11" s="18"/>
      <c r="C11" s="18"/>
      <c r="D11" s="17"/>
      <c r="E11" s="100"/>
      <c r="F11" s="19"/>
      <c r="G11" s="17"/>
      <c r="H11" s="38"/>
      <c r="I11" s="20"/>
      <c r="J11" s="20"/>
      <c r="K11" s="20"/>
      <c r="L11" s="20"/>
      <c r="M11" s="39">
        <f t="shared" si="0"/>
        <v>0</v>
      </c>
      <c r="N11" s="39">
        <f t="shared" si="1"/>
        <v>0</v>
      </c>
      <c r="O11" s="21"/>
    </row>
    <row r="12" spans="1:15" s="97" customFormat="1" ht="15.75" customHeight="1">
      <c r="A12" s="17">
        <v>6</v>
      </c>
      <c r="B12" s="18"/>
      <c r="C12" s="18"/>
      <c r="D12" s="17"/>
      <c r="E12" s="100"/>
      <c r="F12" s="19"/>
      <c r="G12" s="17"/>
      <c r="H12" s="38"/>
      <c r="I12" s="20"/>
      <c r="J12" s="20"/>
      <c r="K12" s="20"/>
      <c r="L12" s="20"/>
      <c r="M12" s="39">
        <f t="shared" si="0"/>
        <v>0</v>
      </c>
      <c r="N12" s="39">
        <f t="shared" si="1"/>
        <v>0</v>
      </c>
      <c r="O12" s="21"/>
    </row>
    <row r="13" spans="1:15" s="97" customFormat="1" ht="15.75" customHeight="1">
      <c r="A13" s="17">
        <v>7</v>
      </c>
      <c r="B13" s="18"/>
      <c r="C13" s="18"/>
      <c r="D13" s="17"/>
      <c r="E13" s="100"/>
      <c r="F13" s="19"/>
      <c r="G13" s="17"/>
      <c r="H13" s="38"/>
      <c r="I13" s="20"/>
      <c r="J13" s="20"/>
      <c r="K13" s="20"/>
      <c r="L13" s="20"/>
      <c r="M13" s="39">
        <f t="shared" si="0"/>
        <v>0</v>
      </c>
      <c r="N13" s="39">
        <f t="shared" si="1"/>
        <v>0</v>
      </c>
      <c r="O13" s="21"/>
    </row>
    <row r="14" spans="1:15" s="97" customFormat="1" ht="15.75" customHeight="1">
      <c r="A14" s="17">
        <v>8</v>
      </c>
      <c r="B14" s="18"/>
      <c r="C14" s="18"/>
      <c r="D14" s="17"/>
      <c r="E14" s="100"/>
      <c r="F14" s="19"/>
      <c r="G14" s="17"/>
      <c r="H14" s="38"/>
      <c r="I14" s="20"/>
      <c r="J14" s="20"/>
      <c r="K14" s="20"/>
      <c r="L14" s="20"/>
      <c r="M14" s="39">
        <f t="shared" si="0"/>
        <v>0</v>
      </c>
      <c r="N14" s="39">
        <f t="shared" si="1"/>
        <v>0</v>
      </c>
      <c r="O14" s="21"/>
    </row>
    <row r="15" spans="1:15" s="97" customFormat="1" ht="15.75" customHeight="1">
      <c r="A15" s="17">
        <v>9</v>
      </c>
      <c r="B15" s="18"/>
      <c r="C15" s="18"/>
      <c r="D15" s="17"/>
      <c r="E15" s="100"/>
      <c r="F15" s="19"/>
      <c r="G15" s="17"/>
      <c r="H15" s="38"/>
      <c r="I15" s="20"/>
      <c r="J15" s="20"/>
      <c r="K15" s="20"/>
      <c r="L15" s="20"/>
      <c r="M15" s="39">
        <f t="shared" si="0"/>
        <v>0</v>
      </c>
      <c r="N15" s="39">
        <f t="shared" si="1"/>
        <v>0</v>
      </c>
      <c r="O15" s="21"/>
    </row>
    <row r="16" spans="1:15" s="97" customFormat="1" ht="15.75" customHeight="1">
      <c r="A16" s="17">
        <v>10</v>
      </c>
      <c r="B16" s="18"/>
      <c r="C16" s="18"/>
      <c r="D16" s="17"/>
      <c r="E16" s="100"/>
      <c r="F16" s="19"/>
      <c r="G16" s="17"/>
      <c r="H16" s="38"/>
      <c r="I16" s="20"/>
      <c r="J16" s="20"/>
      <c r="K16" s="20"/>
      <c r="L16" s="20"/>
      <c r="M16" s="39">
        <f t="shared" si="0"/>
        <v>0</v>
      </c>
      <c r="N16" s="39">
        <f t="shared" si="1"/>
        <v>0</v>
      </c>
      <c r="O16" s="21"/>
    </row>
    <row r="17" spans="1:15" s="97" customFormat="1" ht="15.75" customHeight="1">
      <c r="A17" s="17">
        <v>11</v>
      </c>
      <c r="B17" s="18"/>
      <c r="C17" s="18"/>
      <c r="D17" s="17"/>
      <c r="E17" s="100"/>
      <c r="F17" s="19"/>
      <c r="G17" s="17"/>
      <c r="H17" s="38"/>
      <c r="I17" s="20"/>
      <c r="J17" s="20"/>
      <c r="K17" s="20"/>
      <c r="L17" s="20"/>
      <c r="M17" s="39">
        <f t="shared" si="0"/>
        <v>0</v>
      </c>
      <c r="N17" s="39">
        <f t="shared" si="1"/>
        <v>0</v>
      </c>
      <c r="O17" s="21"/>
    </row>
    <row r="18" spans="1:15" s="97" customFormat="1" ht="15.75" customHeight="1">
      <c r="A18" s="17">
        <v>12</v>
      </c>
      <c r="B18" s="18"/>
      <c r="C18" s="18"/>
      <c r="D18" s="17"/>
      <c r="E18" s="100"/>
      <c r="F18" s="19"/>
      <c r="G18" s="17"/>
      <c r="H18" s="38"/>
      <c r="I18" s="20"/>
      <c r="J18" s="20"/>
      <c r="K18" s="20"/>
      <c r="L18" s="20"/>
      <c r="M18" s="39">
        <f t="shared" si="0"/>
        <v>0</v>
      </c>
      <c r="N18" s="39">
        <f t="shared" si="1"/>
        <v>0</v>
      </c>
      <c r="O18" s="21"/>
    </row>
    <row r="19" spans="1:15" s="97" customFormat="1" ht="15.75" customHeight="1">
      <c r="A19" s="17">
        <v>13</v>
      </c>
      <c r="B19" s="18"/>
      <c r="C19" s="18"/>
      <c r="D19" s="17"/>
      <c r="E19" s="100"/>
      <c r="F19" s="19"/>
      <c r="G19" s="17"/>
      <c r="H19" s="38"/>
      <c r="I19" s="20"/>
      <c r="J19" s="20"/>
      <c r="K19" s="20"/>
      <c r="L19" s="20"/>
      <c r="M19" s="39">
        <f t="shared" si="0"/>
        <v>0</v>
      </c>
      <c r="N19" s="39">
        <f t="shared" si="1"/>
        <v>0</v>
      </c>
      <c r="O19" s="21"/>
    </row>
    <row r="20" spans="1:15" s="97" customFormat="1" ht="15.75" customHeight="1">
      <c r="A20" s="17">
        <v>14</v>
      </c>
      <c r="B20" s="18"/>
      <c r="C20" s="18"/>
      <c r="D20" s="17"/>
      <c r="E20" s="100"/>
      <c r="F20" s="19"/>
      <c r="G20" s="17"/>
      <c r="H20" s="38"/>
      <c r="I20" s="20"/>
      <c r="J20" s="20"/>
      <c r="K20" s="20"/>
      <c r="L20" s="20"/>
      <c r="M20" s="39">
        <f t="shared" si="0"/>
        <v>0</v>
      </c>
      <c r="N20" s="39">
        <f t="shared" si="1"/>
        <v>0</v>
      </c>
      <c r="O20" s="21"/>
    </row>
    <row r="21" spans="1:15" s="97" customFormat="1" ht="15.75" customHeight="1">
      <c r="A21" s="17">
        <v>15</v>
      </c>
      <c r="B21" s="18"/>
      <c r="C21" s="18"/>
      <c r="D21" s="17"/>
      <c r="E21" s="100"/>
      <c r="F21" s="19"/>
      <c r="G21" s="17"/>
      <c r="H21" s="38"/>
      <c r="I21" s="20"/>
      <c r="J21" s="20"/>
      <c r="K21" s="20"/>
      <c r="L21" s="20"/>
      <c r="M21" s="39">
        <f t="shared" si="0"/>
        <v>0</v>
      </c>
      <c r="N21" s="39">
        <f t="shared" si="1"/>
        <v>0</v>
      </c>
      <c r="O21" s="21"/>
    </row>
    <row r="22" spans="1:15" s="97" customFormat="1" ht="15.75" customHeight="1">
      <c r="A22" s="17">
        <v>16</v>
      </c>
      <c r="B22" s="18"/>
      <c r="C22" s="18"/>
      <c r="D22" s="17"/>
      <c r="E22" s="100"/>
      <c r="F22" s="19"/>
      <c r="G22" s="17"/>
      <c r="H22" s="38"/>
      <c r="I22" s="20"/>
      <c r="J22" s="20"/>
      <c r="K22" s="20"/>
      <c r="L22" s="20"/>
      <c r="M22" s="39">
        <f t="shared" si="0"/>
        <v>0</v>
      </c>
      <c r="N22" s="39">
        <f t="shared" si="1"/>
        <v>0</v>
      </c>
      <c r="O22" s="21"/>
    </row>
    <row r="23" spans="1:15" s="97" customFormat="1" ht="15.75" customHeight="1">
      <c r="A23" s="17">
        <v>17</v>
      </c>
      <c r="B23" s="18"/>
      <c r="C23" s="18"/>
      <c r="D23" s="17"/>
      <c r="E23" s="100"/>
      <c r="F23" s="19"/>
      <c r="G23" s="17"/>
      <c r="H23" s="38"/>
      <c r="I23" s="20"/>
      <c r="J23" s="20"/>
      <c r="K23" s="20"/>
      <c r="L23" s="20"/>
      <c r="M23" s="39">
        <f t="shared" si="0"/>
        <v>0</v>
      </c>
      <c r="N23" s="39">
        <f t="shared" si="1"/>
        <v>0</v>
      </c>
      <c r="O23" s="21"/>
    </row>
    <row r="24" spans="1:15" s="97" customFormat="1" ht="15.75" customHeight="1">
      <c r="A24" s="17">
        <v>18</v>
      </c>
      <c r="B24" s="18"/>
      <c r="C24" s="18"/>
      <c r="D24" s="17"/>
      <c r="E24" s="100"/>
      <c r="F24" s="19"/>
      <c r="G24" s="17"/>
      <c r="H24" s="38"/>
      <c r="I24" s="20"/>
      <c r="J24" s="20"/>
      <c r="K24" s="20"/>
      <c r="L24" s="20"/>
      <c r="M24" s="39">
        <f t="shared" si="0"/>
        <v>0</v>
      </c>
      <c r="N24" s="39">
        <f t="shared" si="1"/>
        <v>0</v>
      </c>
      <c r="O24" s="21"/>
    </row>
    <row r="25" spans="1:15" s="97" customFormat="1" ht="15.75" customHeight="1">
      <c r="A25" s="433" t="s">
        <v>384</v>
      </c>
      <c r="B25" s="452"/>
      <c r="C25" s="452"/>
      <c r="D25" s="452"/>
      <c r="E25" s="452"/>
      <c r="F25" s="452"/>
      <c r="G25" s="434"/>
      <c r="H25" s="39">
        <f>SUM(H7:H24)</f>
        <v>0</v>
      </c>
      <c r="I25" s="39">
        <f>SUM(I7:I24)</f>
        <v>0</v>
      </c>
      <c r="J25" s="39">
        <f>SUM(J7:J24)</f>
        <v>0</v>
      </c>
      <c r="K25" s="39"/>
      <c r="L25" s="39">
        <f>SUM(L7:L24)</f>
        <v>0</v>
      </c>
      <c r="M25" s="39">
        <f>IF(SUM(M7:M24)-(L25-I25)&lt;0.001,SUM(M7:M24),"false")</f>
        <v>0</v>
      </c>
      <c r="N25" s="39">
        <f t="shared" si="1"/>
        <v>0</v>
      </c>
      <c r="O25" s="24"/>
    </row>
    <row r="26" spans="1:15" s="97" customFormat="1" ht="15.75" customHeight="1">
      <c r="A26" s="433" t="s">
        <v>771</v>
      </c>
      <c r="B26" s="452"/>
      <c r="C26" s="452"/>
      <c r="D26" s="452"/>
      <c r="E26" s="452"/>
      <c r="F26" s="452"/>
      <c r="G26" s="434"/>
      <c r="H26" s="94"/>
      <c r="I26" s="94"/>
      <c r="J26" s="94"/>
      <c r="K26" s="77"/>
      <c r="L26" s="94"/>
      <c r="M26" s="39">
        <f>L26-I26</f>
        <v>0</v>
      </c>
      <c r="N26" s="39">
        <f t="shared" si="1"/>
        <v>0</v>
      </c>
      <c r="O26" s="24"/>
    </row>
    <row r="27" spans="1:15" s="97" customFormat="1" ht="15.75" customHeight="1">
      <c r="A27" s="433" t="s">
        <v>291</v>
      </c>
      <c r="B27" s="452"/>
      <c r="C27" s="452"/>
      <c r="D27" s="452"/>
      <c r="E27" s="452"/>
      <c r="F27" s="452"/>
      <c r="G27" s="434"/>
      <c r="H27" s="39">
        <f>H25-H26</f>
        <v>0</v>
      </c>
      <c r="I27" s="65">
        <f>I25-I26</f>
        <v>0</v>
      </c>
      <c r="J27" s="39">
        <f>J25-J26</f>
        <v>0</v>
      </c>
      <c r="K27" s="39"/>
      <c r="L27" s="65">
        <f>L25-L26</f>
        <v>0</v>
      </c>
      <c r="M27" s="65">
        <f>M25-M26</f>
        <v>0</v>
      </c>
      <c r="N27" s="39">
        <f t="shared" si="1"/>
        <v>0</v>
      </c>
      <c r="O27" s="24"/>
    </row>
    <row r="28" spans="1:15" s="10" customFormat="1" ht="15.75" customHeight="1">
      <c r="A28" s="25"/>
      <c r="D28" s="418"/>
      <c r="E28" s="418"/>
      <c r="F28" s="418"/>
      <c r="G28" s="26"/>
      <c r="H28" s="26"/>
      <c r="I28" s="26"/>
      <c r="J28" s="26"/>
      <c r="K28" s="26"/>
    </row>
    <row r="29" spans="1:15" s="10" customFormat="1" ht="15.75" customHeight="1">
      <c r="A29" s="425" t="str">
        <f>表头信息!D8&amp;表头信息!E8</f>
        <v>产权持有单位填表人：谭勃</v>
      </c>
      <c r="B29" s="425"/>
      <c r="C29" s="425"/>
      <c r="D29" s="425"/>
      <c r="E29" s="425"/>
      <c r="F29" s="425"/>
      <c r="G29" s="425"/>
      <c r="I29" s="31"/>
      <c r="J29" s="31"/>
      <c r="L29" s="426" t="str">
        <f>表头信息!D20&amp;表头信息!E23</f>
        <v>评估人员：柳青、殷涛</v>
      </c>
      <c r="M29" s="426"/>
      <c r="N29" s="426"/>
      <c r="O29" s="426"/>
    </row>
    <row r="30" spans="1:15" s="10" customFormat="1" ht="15.75" customHeight="1">
      <c r="A30" s="30" t="str">
        <f>表头信息!D11&amp;表头信息!E11</f>
        <v>填表日期：2022年11月2日</v>
      </c>
      <c r="B30" s="28"/>
      <c r="C30" s="28"/>
      <c r="D30" s="28"/>
      <c r="E30" s="31"/>
      <c r="F30" s="31"/>
      <c r="H30" s="31"/>
      <c r="I30" s="31"/>
      <c r="J30" s="31"/>
    </row>
  </sheetData>
  <protectedRanges>
    <protectedRange sqref="A7:L24 H26:J26 L26 O7:O24" name="区域1"/>
  </protectedRanges>
  <mergeCells count="20">
    <mergeCell ref="A26:G26"/>
    <mergeCell ref="A27:G27"/>
    <mergeCell ref="D28:F28"/>
    <mergeCell ref="A29:G29"/>
    <mergeCell ref="L29:O29"/>
    <mergeCell ref="A1:O1"/>
    <mergeCell ref="A2:O2"/>
    <mergeCell ref="H5:I5"/>
    <mergeCell ref="J5:L5"/>
    <mergeCell ref="A25:G25"/>
    <mergeCell ref="A5:A6"/>
    <mergeCell ref="B5:B6"/>
    <mergeCell ref="C5:C6"/>
    <mergeCell ref="D5:D6"/>
    <mergeCell ref="E5:E6"/>
    <mergeCell ref="F5:F6"/>
    <mergeCell ref="G5:G6"/>
    <mergeCell ref="M5:M6"/>
    <mergeCell ref="N5:N6"/>
    <mergeCell ref="O5:O6"/>
  </mergeCells>
  <phoneticPr fontId="67" type="noConversion"/>
  <hyperlinks>
    <hyperlink ref="A1:O1" location="'4-非流动资产汇总'!B17" display="=&quot;油气资产评估&quot;&amp;表头信息!E35" xr:uid="{00000000-0004-0000-40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6424" r:id="rId4" name="Check Box 72">
              <controlPr defaultSize="0" autoPict="0" macro="[0]!油气资产_复选框72_Click">
                <anchor moveWithCells="1">
                  <from>
                    <xdr:col>15</xdr:col>
                    <xdr:colOff>85725</xdr:colOff>
                    <xdr:row>0</xdr:row>
                    <xdr:rowOff>76200</xdr:rowOff>
                  </from>
                  <to>
                    <xdr:col>17</xdr:col>
                    <xdr:colOff>123825</xdr:colOff>
                    <xdr:row>1</xdr:row>
                    <xdr:rowOff>114300</xdr:rowOff>
                  </to>
                </anchor>
              </controlPr>
            </control>
          </mc:Choice>
        </mc:AlternateContent>
      </controls>
    </mc:Choice>
  </mc:AlternateContent>
</worksheet>
</file>

<file path=xl/worksheets/sheet6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S30"/>
  <sheetViews>
    <sheetView view="pageBreakPreview" zoomScale="85" zoomScaleNormal="100" workbookViewId="0">
      <pane xSplit="1" ySplit="6" topLeftCell="B7" activePane="bottomRight" state="frozen"/>
      <selection pane="topRight"/>
      <selection pane="bottomLeft"/>
      <selection pane="bottomRight" sqref="A1:S1"/>
    </sheetView>
  </sheetViews>
  <sheetFormatPr defaultColWidth="8.625" defaultRowHeight="15.75" customHeight="1" outlineLevelCol="1"/>
  <cols>
    <col min="1" max="1" width="4.375" style="11" customWidth="1"/>
    <col min="2" max="2" width="8" style="11"/>
    <col min="3" max="3" width="11.5" style="11" customWidth="1"/>
    <col min="4" max="4" width="10" style="11" customWidth="1"/>
    <col min="5" max="5" width="9.25" style="11" customWidth="1"/>
    <col min="6" max="9" width="4.875" style="11" customWidth="1"/>
    <col min="10" max="16" width="8.625" style="11" customWidth="1"/>
    <col min="17" max="17" width="10.25" style="11" customWidth="1" outlineLevel="1"/>
    <col min="18" max="18" width="8.625" style="11" customWidth="1" outlineLevel="1"/>
    <col min="19" max="19" width="7.75" style="11" customWidth="1"/>
    <col min="20" max="32" width="9" style="11"/>
    <col min="33" max="16384" width="8.625" style="11"/>
  </cols>
  <sheetData>
    <row r="1" spans="1:19" s="7" customFormat="1" ht="30" customHeight="1">
      <c r="A1" s="415" t="str">
        <f>"使用权资产评估"&amp;表头信息!E35</f>
        <v>使用权资产评估明细表</v>
      </c>
      <c r="B1" s="415"/>
      <c r="C1" s="415"/>
      <c r="D1" s="415"/>
      <c r="E1" s="415"/>
      <c r="F1" s="415"/>
      <c r="G1" s="415"/>
      <c r="H1" s="415"/>
      <c r="I1" s="415"/>
      <c r="J1" s="415"/>
      <c r="K1" s="415"/>
      <c r="L1" s="415"/>
      <c r="M1" s="415"/>
      <c r="N1" s="415"/>
      <c r="O1" s="415"/>
      <c r="P1" s="415"/>
      <c r="Q1" s="415"/>
      <c r="R1" s="415"/>
      <c r="S1" s="415"/>
    </row>
    <row r="2" spans="1:19" ht="15.75" customHeight="1">
      <c r="A2" s="417" t="str">
        <f>表头信息!D5&amp;表头信息!E5</f>
        <v>评估基准日：2022年10月31日</v>
      </c>
      <c r="B2" s="417"/>
      <c r="C2" s="417"/>
      <c r="D2" s="417"/>
      <c r="E2" s="417"/>
      <c r="F2" s="417"/>
      <c r="G2" s="417"/>
      <c r="H2" s="457"/>
      <c r="I2" s="457"/>
      <c r="J2" s="457"/>
      <c r="K2" s="457"/>
      <c r="L2" s="457"/>
      <c r="M2" s="457"/>
      <c r="N2" s="457"/>
      <c r="O2" s="457"/>
      <c r="P2" s="457"/>
      <c r="Q2" s="457"/>
      <c r="R2" s="457"/>
      <c r="S2" s="457"/>
    </row>
    <row r="3" spans="1:19" ht="15.75" customHeight="1">
      <c r="A3" s="12"/>
      <c r="B3" s="12"/>
      <c r="C3" s="12"/>
      <c r="D3" s="12"/>
      <c r="E3" s="12"/>
      <c r="F3" s="12"/>
      <c r="G3" s="12"/>
      <c r="H3" s="13"/>
      <c r="I3" s="13"/>
      <c r="J3" s="13"/>
      <c r="K3" s="13"/>
      <c r="L3" s="13"/>
      <c r="M3" s="13"/>
      <c r="N3" s="429" t="s">
        <v>772</v>
      </c>
      <c r="O3" s="430"/>
      <c r="P3" s="430"/>
      <c r="Q3" s="430"/>
      <c r="R3" s="430"/>
      <c r="S3" s="430"/>
    </row>
    <row r="4" spans="1:19" ht="15.75" customHeight="1">
      <c r="A4" s="64" t="str">
        <f>表头信息!D2&amp;表头信息!E2</f>
        <v>产权持有单位：西安曲江楼观旅游农业开发有限公司</v>
      </c>
      <c r="B4" s="15"/>
      <c r="C4" s="15"/>
      <c r="D4" s="15"/>
      <c r="E4" s="15"/>
      <c r="F4" s="15"/>
      <c r="G4" s="15"/>
      <c r="H4" s="15"/>
      <c r="I4" s="15"/>
      <c r="J4" s="15"/>
      <c r="K4" s="15"/>
      <c r="L4" s="15"/>
      <c r="M4" s="461" t="s">
        <v>3</v>
      </c>
      <c r="N4" s="462"/>
      <c r="O4" s="462"/>
      <c r="P4" s="462"/>
      <c r="Q4" s="462"/>
      <c r="R4" s="462"/>
      <c r="S4" s="462"/>
    </row>
    <row r="5" spans="1:19" s="8" customFormat="1" ht="15.75" customHeight="1">
      <c r="A5" s="476" t="s">
        <v>5</v>
      </c>
      <c r="B5" s="476" t="s">
        <v>773</v>
      </c>
      <c r="C5" s="476" t="s">
        <v>548</v>
      </c>
      <c r="D5" s="476" t="s">
        <v>465</v>
      </c>
      <c r="E5" s="476" t="s">
        <v>727</v>
      </c>
      <c r="F5" s="476" t="s">
        <v>466</v>
      </c>
      <c r="G5" s="476" t="s">
        <v>468</v>
      </c>
      <c r="H5" s="476" t="s">
        <v>550</v>
      </c>
      <c r="I5" s="476" t="s">
        <v>520</v>
      </c>
      <c r="J5" s="476" t="s">
        <v>238</v>
      </c>
      <c r="K5" s="477"/>
      <c r="L5" s="476" t="s">
        <v>239</v>
      </c>
      <c r="M5" s="477"/>
      <c r="N5" s="477"/>
      <c r="O5" s="455" t="s">
        <v>240</v>
      </c>
      <c r="P5" s="476" t="s">
        <v>241</v>
      </c>
      <c r="Q5" s="455" t="s">
        <v>729</v>
      </c>
      <c r="R5" s="455" t="s">
        <v>730</v>
      </c>
      <c r="S5" s="476" t="s">
        <v>8</v>
      </c>
    </row>
    <row r="6" spans="1:19" s="8" customFormat="1" ht="15.75" customHeight="1">
      <c r="A6" s="477"/>
      <c r="B6" s="477"/>
      <c r="C6" s="477"/>
      <c r="D6" s="477"/>
      <c r="E6" s="477"/>
      <c r="F6" s="477"/>
      <c r="G6" s="477"/>
      <c r="H6" s="477"/>
      <c r="I6" s="477"/>
      <c r="J6" s="81" t="s">
        <v>647</v>
      </c>
      <c r="K6" s="35" t="s">
        <v>648</v>
      </c>
      <c r="L6" s="35" t="s">
        <v>647</v>
      </c>
      <c r="M6" s="35" t="s">
        <v>526</v>
      </c>
      <c r="N6" s="35" t="s">
        <v>648</v>
      </c>
      <c r="O6" s="456"/>
      <c r="P6" s="477"/>
      <c r="Q6" s="463"/>
      <c r="R6" s="463"/>
      <c r="S6" s="477"/>
    </row>
    <row r="7" spans="1:19" s="9" customFormat="1" ht="15.75" customHeight="1">
      <c r="A7" s="17">
        <v>1</v>
      </c>
      <c r="B7" s="18"/>
      <c r="C7" s="18"/>
      <c r="D7" s="17"/>
      <c r="E7" s="18"/>
      <c r="F7" s="17"/>
      <c r="G7" s="58"/>
      <c r="H7" s="19"/>
      <c r="I7" s="19"/>
      <c r="J7" s="38"/>
      <c r="K7" s="20"/>
      <c r="L7" s="20"/>
      <c r="M7" s="20"/>
      <c r="N7" s="20"/>
      <c r="O7" s="39">
        <f t="shared" ref="O7:O24" si="0">N7-K7</f>
        <v>0</v>
      </c>
      <c r="P7" s="39">
        <f t="shared" ref="P7:P27" si="1">IF(K7=0,0,O7/ABS(K7))*100</f>
        <v>0</v>
      </c>
      <c r="Q7" s="21"/>
      <c r="R7" s="21"/>
      <c r="S7" s="21"/>
    </row>
    <row r="8" spans="1:19" s="9" customFormat="1" ht="15.75" customHeight="1">
      <c r="A8" s="17">
        <v>2</v>
      </c>
      <c r="B8" s="18"/>
      <c r="C8" s="18"/>
      <c r="D8" s="17"/>
      <c r="E8" s="18"/>
      <c r="F8" s="17"/>
      <c r="G8" s="58"/>
      <c r="H8" s="19"/>
      <c r="I8" s="19"/>
      <c r="J8" s="38"/>
      <c r="K8" s="20"/>
      <c r="L8" s="20"/>
      <c r="M8" s="20"/>
      <c r="N8" s="20"/>
      <c r="O8" s="39">
        <f t="shared" si="0"/>
        <v>0</v>
      </c>
      <c r="P8" s="39">
        <f t="shared" si="1"/>
        <v>0</v>
      </c>
      <c r="Q8" s="21"/>
      <c r="R8" s="21"/>
      <c r="S8" s="21"/>
    </row>
    <row r="9" spans="1:19" s="9" customFormat="1" ht="15.75" customHeight="1">
      <c r="A9" s="17">
        <v>3</v>
      </c>
      <c r="B9" s="18"/>
      <c r="C9" s="18"/>
      <c r="D9" s="17"/>
      <c r="E9" s="18"/>
      <c r="F9" s="17"/>
      <c r="G9" s="58"/>
      <c r="H9" s="19"/>
      <c r="I9" s="19"/>
      <c r="J9" s="38"/>
      <c r="K9" s="20"/>
      <c r="L9" s="20"/>
      <c r="M9" s="20"/>
      <c r="N9" s="20"/>
      <c r="O9" s="39">
        <f t="shared" si="0"/>
        <v>0</v>
      </c>
      <c r="P9" s="39">
        <f t="shared" si="1"/>
        <v>0</v>
      </c>
      <c r="Q9" s="21"/>
      <c r="R9" s="21"/>
      <c r="S9" s="21"/>
    </row>
    <row r="10" spans="1:19" s="9" customFormat="1" ht="15.75" customHeight="1">
      <c r="A10" s="17">
        <v>4</v>
      </c>
      <c r="B10" s="18"/>
      <c r="C10" s="18"/>
      <c r="D10" s="17"/>
      <c r="E10" s="18"/>
      <c r="F10" s="17"/>
      <c r="G10" s="58"/>
      <c r="H10" s="19"/>
      <c r="I10" s="19"/>
      <c r="J10" s="38"/>
      <c r="K10" s="20"/>
      <c r="L10" s="20"/>
      <c r="M10" s="20"/>
      <c r="N10" s="20"/>
      <c r="O10" s="39">
        <f t="shared" si="0"/>
        <v>0</v>
      </c>
      <c r="P10" s="39">
        <f t="shared" si="1"/>
        <v>0</v>
      </c>
      <c r="Q10" s="21"/>
      <c r="R10" s="21"/>
      <c r="S10" s="21"/>
    </row>
    <row r="11" spans="1:19" s="9" customFormat="1" ht="15.75" customHeight="1">
      <c r="A11" s="17">
        <v>5</v>
      </c>
      <c r="B11" s="18"/>
      <c r="C11" s="18"/>
      <c r="D11" s="17"/>
      <c r="E11" s="18"/>
      <c r="F11" s="17"/>
      <c r="G11" s="58"/>
      <c r="H11" s="19"/>
      <c r="I11" s="19"/>
      <c r="J11" s="38"/>
      <c r="K11" s="20"/>
      <c r="L11" s="20"/>
      <c r="M11" s="20"/>
      <c r="N11" s="20"/>
      <c r="O11" s="39">
        <f t="shared" si="0"/>
        <v>0</v>
      </c>
      <c r="P11" s="39">
        <f t="shared" si="1"/>
        <v>0</v>
      </c>
      <c r="Q11" s="21"/>
      <c r="R11" s="21"/>
      <c r="S11" s="21"/>
    </row>
    <row r="12" spans="1:19" s="9" customFormat="1" ht="15.75" customHeight="1">
      <c r="A12" s="17">
        <v>6</v>
      </c>
      <c r="B12" s="18"/>
      <c r="C12" s="18"/>
      <c r="D12" s="17"/>
      <c r="E12" s="18"/>
      <c r="F12" s="17"/>
      <c r="G12" s="58"/>
      <c r="H12" s="19"/>
      <c r="I12" s="19"/>
      <c r="J12" s="38"/>
      <c r="K12" s="20"/>
      <c r="L12" s="20"/>
      <c r="M12" s="20"/>
      <c r="N12" s="20"/>
      <c r="O12" s="39">
        <f t="shared" si="0"/>
        <v>0</v>
      </c>
      <c r="P12" s="39">
        <f t="shared" si="1"/>
        <v>0</v>
      </c>
      <c r="Q12" s="21"/>
      <c r="R12" s="21"/>
      <c r="S12" s="21"/>
    </row>
    <row r="13" spans="1:19" s="9" customFormat="1" ht="15.75" customHeight="1">
      <c r="A13" s="17">
        <v>7</v>
      </c>
      <c r="B13" s="18"/>
      <c r="C13" s="18"/>
      <c r="D13" s="17"/>
      <c r="E13" s="18"/>
      <c r="F13" s="17"/>
      <c r="G13" s="58"/>
      <c r="H13" s="19"/>
      <c r="I13" s="19"/>
      <c r="J13" s="38"/>
      <c r="K13" s="20"/>
      <c r="L13" s="20"/>
      <c r="M13" s="20"/>
      <c r="N13" s="20"/>
      <c r="O13" s="39">
        <f t="shared" si="0"/>
        <v>0</v>
      </c>
      <c r="P13" s="39">
        <f t="shared" si="1"/>
        <v>0</v>
      </c>
      <c r="Q13" s="21"/>
      <c r="R13" s="21"/>
      <c r="S13" s="21"/>
    </row>
    <row r="14" spans="1:19" s="9" customFormat="1" ht="15.75" customHeight="1">
      <c r="A14" s="17">
        <v>8</v>
      </c>
      <c r="B14" s="18"/>
      <c r="C14" s="18"/>
      <c r="D14" s="17"/>
      <c r="E14" s="18"/>
      <c r="F14" s="17"/>
      <c r="G14" s="58"/>
      <c r="H14" s="19"/>
      <c r="I14" s="19"/>
      <c r="J14" s="38"/>
      <c r="K14" s="20"/>
      <c r="L14" s="20"/>
      <c r="M14" s="20"/>
      <c r="N14" s="20"/>
      <c r="O14" s="39">
        <f t="shared" si="0"/>
        <v>0</v>
      </c>
      <c r="P14" s="39">
        <f t="shared" si="1"/>
        <v>0</v>
      </c>
      <c r="Q14" s="21"/>
      <c r="R14" s="21"/>
      <c r="S14" s="21"/>
    </row>
    <row r="15" spans="1:19" s="9" customFormat="1" ht="15.75" customHeight="1">
      <c r="A15" s="17">
        <v>9</v>
      </c>
      <c r="B15" s="18"/>
      <c r="C15" s="18"/>
      <c r="D15" s="17"/>
      <c r="E15" s="18"/>
      <c r="F15" s="17"/>
      <c r="G15" s="58"/>
      <c r="H15" s="19"/>
      <c r="I15" s="19"/>
      <c r="J15" s="38"/>
      <c r="K15" s="20"/>
      <c r="L15" s="20"/>
      <c r="M15" s="20"/>
      <c r="N15" s="20"/>
      <c r="O15" s="39">
        <f t="shared" si="0"/>
        <v>0</v>
      </c>
      <c r="P15" s="39">
        <f t="shared" si="1"/>
        <v>0</v>
      </c>
      <c r="Q15" s="21"/>
      <c r="R15" s="21"/>
      <c r="S15" s="21"/>
    </row>
    <row r="16" spans="1:19" s="9" customFormat="1" ht="15.75" customHeight="1">
      <c r="A16" s="17">
        <v>10</v>
      </c>
      <c r="B16" s="18"/>
      <c r="C16" s="69"/>
      <c r="D16" s="70"/>
      <c r="E16" s="70"/>
      <c r="F16" s="70"/>
      <c r="G16" s="58"/>
      <c r="H16" s="19"/>
      <c r="I16" s="19"/>
      <c r="J16" s="38"/>
      <c r="K16" s="20"/>
      <c r="L16" s="20"/>
      <c r="M16" s="20"/>
      <c r="N16" s="20"/>
      <c r="O16" s="39">
        <f t="shared" si="0"/>
        <v>0</v>
      </c>
      <c r="P16" s="39">
        <f t="shared" si="1"/>
        <v>0</v>
      </c>
      <c r="Q16" s="21"/>
      <c r="R16" s="21"/>
      <c r="S16" s="21"/>
    </row>
    <row r="17" spans="1:19" s="9" customFormat="1" ht="15.75" customHeight="1">
      <c r="A17" s="17">
        <v>11</v>
      </c>
      <c r="B17" s="18"/>
      <c r="C17" s="69"/>
      <c r="D17" s="70"/>
      <c r="E17" s="70"/>
      <c r="F17" s="70"/>
      <c r="G17" s="58"/>
      <c r="H17" s="19"/>
      <c r="I17" s="19"/>
      <c r="J17" s="38"/>
      <c r="K17" s="20"/>
      <c r="L17" s="20"/>
      <c r="M17" s="20"/>
      <c r="N17" s="20"/>
      <c r="O17" s="39">
        <f t="shared" si="0"/>
        <v>0</v>
      </c>
      <c r="P17" s="39">
        <f t="shared" si="1"/>
        <v>0</v>
      </c>
      <c r="Q17" s="21"/>
      <c r="R17" s="21"/>
      <c r="S17" s="21"/>
    </row>
    <row r="18" spans="1:19" s="9" customFormat="1" ht="15.75" customHeight="1">
      <c r="A18" s="17">
        <v>12</v>
      </c>
      <c r="B18" s="18"/>
      <c r="C18" s="69"/>
      <c r="D18" s="70"/>
      <c r="E18" s="18"/>
      <c r="F18" s="70"/>
      <c r="G18" s="58"/>
      <c r="H18" s="19"/>
      <c r="I18" s="19"/>
      <c r="J18" s="38"/>
      <c r="K18" s="20"/>
      <c r="L18" s="20"/>
      <c r="M18" s="20"/>
      <c r="N18" s="20"/>
      <c r="O18" s="39">
        <f t="shared" si="0"/>
        <v>0</v>
      </c>
      <c r="P18" s="39">
        <f t="shared" si="1"/>
        <v>0</v>
      </c>
      <c r="Q18" s="21"/>
      <c r="R18" s="21"/>
      <c r="S18" s="21"/>
    </row>
    <row r="19" spans="1:19" s="9" customFormat="1" ht="15.75" customHeight="1">
      <c r="A19" s="17">
        <v>13</v>
      </c>
      <c r="B19" s="18"/>
      <c r="C19" s="18"/>
      <c r="D19" s="17"/>
      <c r="E19" s="18"/>
      <c r="F19" s="17"/>
      <c r="G19" s="58"/>
      <c r="H19" s="19"/>
      <c r="I19" s="19"/>
      <c r="J19" s="38"/>
      <c r="K19" s="20"/>
      <c r="L19" s="20"/>
      <c r="M19" s="20"/>
      <c r="N19" s="20"/>
      <c r="O19" s="39">
        <f t="shared" si="0"/>
        <v>0</v>
      </c>
      <c r="P19" s="39">
        <f t="shared" si="1"/>
        <v>0</v>
      </c>
      <c r="Q19" s="21"/>
      <c r="R19" s="21"/>
      <c r="S19" s="21"/>
    </row>
    <row r="20" spans="1:19" s="9" customFormat="1" ht="15.75" customHeight="1">
      <c r="A20" s="17">
        <v>14</v>
      </c>
      <c r="B20" s="18"/>
      <c r="C20" s="18"/>
      <c r="D20" s="17"/>
      <c r="E20" s="18"/>
      <c r="F20" s="17"/>
      <c r="G20" s="58"/>
      <c r="H20" s="19"/>
      <c r="I20" s="19"/>
      <c r="J20" s="38"/>
      <c r="K20" s="20"/>
      <c r="L20" s="20"/>
      <c r="M20" s="20"/>
      <c r="N20" s="20"/>
      <c r="O20" s="39">
        <f t="shared" si="0"/>
        <v>0</v>
      </c>
      <c r="P20" s="39">
        <f t="shared" si="1"/>
        <v>0</v>
      </c>
      <c r="Q20" s="21"/>
      <c r="R20" s="21"/>
      <c r="S20" s="21"/>
    </row>
    <row r="21" spans="1:19" s="9" customFormat="1" ht="15.75" customHeight="1">
      <c r="A21" s="17">
        <v>15</v>
      </c>
      <c r="B21" s="18"/>
      <c r="C21" s="18"/>
      <c r="D21" s="17"/>
      <c r="E21" s="18"/>
      <c r="F21" s="17"/>
      <c r="G21" s="58"/>
      <c r="H21" s="19"/>
      <c r="I21" s="19"/>
      <c r="J21" s="38"/>
      <c r="K21" s="20"/>
      <c r="L21" s="20"/>
      <c r="M21" s="20"/>
      <c r="N21" s="20"/>
      <c r="O21" s="39">
        <f t="shared" si="0"/>
        <v>0</v>
      </c>
      <c r="P21" s="39">
        <f t="shared" si="1"/>
        <v>0</v>
      </c>
      <c r="Q21" s="21"/>
      <c r="R21" s="21"/>
      <c r="S21" s="21"/>
    </row>
    <row r="22" spans="1:19" s="9" customFormat="1" ht="15.75" customHeight="1">
      <c r="A22" s="17">
        <v>16</v>
      </c>
      <c r="B22" s="18"/>
      <c r="C22" s="18"/>
      <c r="D22" s="17"/>
      <c r="E22" s="18"/>
      <c r="F22" s="17"/>
      <c r="G22" s="58"/>
      <c r="H22" s="19"/>
      <c r="I22" s="19"/>
      <c r="J22" s="38"/>
      <c r="K22" s="20"/>
      <c r="L22" s="20"/>
      <c r="M22" s="20"/>
      <c r="N22" s="20"/>
      <c r="O22" s="39">
        <f t="shared" si="0"/>
        <v>0</v>
      </c>
      <c r="P22" s="39">
        <f t="shared" si="1"/>
        <v>0</v>
      </c>
      <c r="Q22" s="21"/>
      <c r="R22" s="21"/>
      <c r="S22" s="21"/>
    </row>
    <row r="23" spans="1:19" s="9" customFormat="1" ht="15.75" customHeight="1">
      <c r="A23" s="17">
        <v>17</v>
      </c>
      <c r="B23" s="18"/>
      <c r="C23" s="18"/>
      <c r="D23" s="17"/>
      <c r="E23" s="18"/>
      <c r="F23" s="17"/>
      <c r="G23" s="58"/>
      <c r="H23" s="19"/>
      <c r="I23" s="19"/>
      <c r="J23" s="38"/>
      <c r="K23" s="20"/>
      <c r="L23" s="20"/>
      <c r="M23" s="20"/>
      <c r="N23" s="20"/>
      <c r="O23" s="39">
        <f t="shared" si="0"/>
        <v>0</v>
      </c>
      <c r="P23" s="39">
        <f t="shared" si="1"/>
        <v>0</v>
      </c>
      <c r="Q23" s="21"/>
      <c r="R23" s="21"/>
      <c r="S23" s="21"/>
    </row>
    <row r="24" spans="1:19" s="9" customFormat="1" ht="15.75" customHeight="1">
      <c r="A24" s="17">
        <v>18</v>
      </c>
      <c r="B24" s="18"/>
      <c r="C24" s="18"/>
      <c r="D24" s="17"/>
      <c r="E24" s="18"/>
      <c r="F24" s="17"/>
      <c r="G24" s="58"/>
      <c r="H24" s="19"/>
      <c r="I24" s="19"/>
      <c r="J24" s="38"/>
      <c r="K24" s="20"/>
      <c r="L24" s="20"/>
      <c r="M24" s="20"/>
      <c r="N24" s="20"/>
      <c r="O24" s="39">
        <f t="shared" si="0"/>
        <v>0</v>
      </c>
      <c r="P24" s="39">
        <f t="shared" si="1"/>
        <v>0</v>
      </c>
      <c r="Q24" s="21"/>
      <c r="R24" s="21"/>
      <c r="S24" s="21"/>
    </row>
    <row r="25" spans="1:19" s="9" customFormat="1" ht="15.75" customHeight="1">
      <c r="A25" s="433" t="s">
        <v>291</v>
      </c>
      <c r="B25" s="452"/>
      <c r="C25" s="452"/>
      <c r="D25" s="452"/>
      <c r="E25" s="452"/>
      <c r="F25" s="434"/>
      <c r="G25" s="39">
        <f t="shared" ref="G25:L25" si="2">SUM(G7:G24)</f>
        <v>0</v>
      </c>
      <c r="H25" s="48"/>
      <c r="I25" s="48"/>
      <c r="J25" s="65">
        <f t="shared" si="2"/>
        <v>0</v>
      </c>
      <c r="K25" s="65">
        <f t="shared" si="2"/>
        <v>0</v>
      </c>
      <c r="L25" s="65">
        <f t="shared" si="2"/>
        <v>0</v>
      </c>
      <c r="M25" s="39"/>
      <c r="N25" s="65">
        <f>SUM(N7:N24)</f>
        <v>0</v>
      </c>
      <c r="O25" s="65">
        <f>IF(SUM(O7:O24)-(N25-K25)&lt;0.001,SUM(O7:O24),"false")</f>
        <v>0</v>
      </c>
      <c r="P25" s="39">
        <f t="shared" si="1"/>
        <v>0</v>
      </c>
      <c r="Q25" s="39"/>
      <c r="R25" s="39"/>
      <c r="S25" s="105"/>
    </row>
    <row r="26" spans="1:19" s="9" customFormat="1" ht="15.75" customHeight="1">
      <c r="A26" s="433" t="s">
        <v>774</v>
      </c>
      <c r="B26" s="452"/>
      <c r="C26" s="452"/>
      <c r="D26" s="452"/>
      <c r="E26" s="452"/>
      <c r="F26" s="434"/>
      <c r="G26" s="77"/>
      <c r="H26" s="48"/>
      <c r="I26" s="48"/>
      <c r="J26" s="94"/>
      <c r="K26" s="94"/>
      <c r="L26" s="94"/>
      <c r="M26" s="77"/>
      <c r="N26" s="94"/>
      <c r="O26" s="39">
        <f>N26-K26</f>
        <v>0</v>
      </c>
      <c r="P26" s="39">
        <f t="shared" si="1"/>
        <v>0</v>
      </c>
      <c r="Q26" s="39"/>
      <c r="R26" s="39"/>
      <c r="S26" s="24"/>
    </row>
    <row r="27" spans="1:19" s="9" customFormat="1" ht="15.75" customHeight="1">
      <c r="A27" s="433" t="s">
        <v>384</v>
      </c>
      <c r="B27" s="452"/>
      <c r="C27" s="452"/>
      <c r="D27" s="452"/>
      <c r="E27" s="452"/>
      <c r="F27" s="434"/>
      <c r="G27" s="39">
        <f t="shared" ref="G27:L27" si="3">G25-G26</f>
        <v>0</v>
      </c>
      <c r="H27" s="48"/>
      <c r="I27" s="48"/>
      <c r="J27" s="65">
        <f t="shared" si="3"/>
        <v>0</v>
      </c>
      <c r="K27" s="65">
        <f t="shared" si="3"/>
        <v>0</v>
      </c>
      <c r="L27" s="65">
        <f t="shared" si="3"/>
        <v>0</v>
      </c>
      <c r="M27" s="39"/>
      <c r="N27" s="65">
        <f>N25-N26</f>
        <v>0</v>
      </c>
      <c r="O27" s="65">
        <f>O25-O26</f>
        <v>0</v>
      </c>
      <c r="P27" s="39">
        <f t="shared" si="1"/>
        <v>0</v>
      </c>
      <c r="Q27" s="39"/>
      <c r="R27" s="39"/>
      <c r="S27" s="105"/>
    </row>
    <row r="28" spans="1:19" s="10" customFormat="1" ht="15.75" customHeight="1">
      <c r="A28" s="25"/>
      <c r="D28" s="418"/>
      <c r="E28" s="418"/>
      <c r="F28" s="418"/>
      <c r="G28" s="26"/>
      <c r="H28" s="26"/>
      <c r="I28" s="26"/>
      <c r="J28" s="26"/>
      <c r="K28" s="26"/>
    </row>
    <row r="29" spans="1:19" s="10" customFormat="1" ht="15.75" customHeight="1">
      <c r="A29" s="425" t="str">
        <f>表头信息!D8&amp;表头信息!E8</f>
        <v>产权持有单位填表人：谭勃</v>
      </c>
      <c r="B29" s="425"/>
      <c r="C29" s="425"/>
      <c r="D29" s="425"/>
      <c r="E29" s="425"/>
      <c r="F29" s="425"/>
      <c r="G29" s="425"/>
      <c r="H29" s="425"/>
      <c r="I29" s="425"/>
      <c r="J29" s="31"/>
      <c r="N29" s="426" t="str">
        <f>表头信息!D20&amp;表头信息!G23</f>
        <v>评估人员：柳青、殷涛</v>
      </c>
      <c r="O29" s="426"/>
      <c r="P29" s="426"/>
      <c r="Q29" s="426"/>
      <c r="R29" s="426"/>
      <c r="S29" s="426"/>
    </row>
    <row r="30" spans="1:19" s="10" customFormat="1" ht="15.75" customHeight="1">
      <c r="A30" s="30" t="str">
        <f>表头信息!D11&amp;表头信息!E11</f>
        <v>填表日期：2022年11月2日</v>
      </c>
      <c r="B30" s="28"/>
      <c r="C30" s="28"/>
      <c r="D30" s="28"/>
      <c r="E30" s="31"/>
      <c r="F30" s="31"/>
      <c r="H30" s="31"/>
      <c r="I30" s="31"/>
      <c r="J30" s="31"/>
    </row>
  </sheetData>
  <protectedRanges>
    <protectedRange sqref="S7:S24 J26:L26 N26 A7:N24" name="区域1"/>
  </protectedRanges>
  <mergeCells count="26">
    <mergeCell ref="N29:S29"/>
    <mergeCell ref="A5:A6"/>
    <mergeCell ref="B5:B6"/>
    <mergeCell ref="C5:C6"/>
    <mergeCell ref="D5:D6"/>
    <mergeCell ref="E5:E6"/>
    <mergeCell ref="F5:F6"/>
    <mergeCell ref="G5:G6"/>
    <mergeCell ref="H5:H6"/>
    <mergeCell ref="I5:I6"/>
    <mergeCell ref="O5:O6"/>
    <mergeCell ref="P5:P6"/>
    <mergeCell ref="Q5:Q6"/>
    <mergeCell ref="R5:R6"/>
    <mergeCell ref="S5:S6"/>
    <mergeCell ref="A25:F25"/>
    <mergeCell ref="A26:F26"/>
    <mergeCell ref="A27:F27"/>
    <mergeCell ref="D28:F28"/>
    <mergeCell ref="A29:I29"/>
    <mergeCell ref="A1:S1"/>
    <mergeCell ref="A2:S2"/>
    <mergeCell ref="N3:S3"/>
    <mergeCell ref="M4:S4"/>
    <mergeCell ref="J5:K5"/>
    <mergeCell ref="L5:N5"/>
  </mergeCells>
  <phoneticPr fontId="67" type="noConversion"/>
  <hyperlinks>
    <hyperlink ref="A1:S1" location="'4-非流动资产汇总'!B18" display="=&quot;使用权资产评估&quot;&amp;表头信息!E35" xr:uid="{00000000-0004-0000-4100-000000000000}"/>
    <hyperlink ref="Q1:R1" location="'4-6固定资产汇总'!B14" display="'4-6固定资产汇总'!B14" xr:uid="{00000000-0004-0000-4100-000001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7448" r:id="rId4" name="Check Box 72">
              <controlPr defaultSize="0" autoPict="0" macro="[0]!使用权资产_复选框72_Click">
                <anchor moveWithCells="1">
                  <from>
                    <xdr:col>19</xdr:col>
                    <xdr:colOff>85725</xdr:colOff>
                    <xdr:row>0</xdr:row>
                    <xdr:rowOff>76200</xdr:rowOff>
                  </from>
                  <to>
                    <xdr:col>21</xdr:col>
                    <xdr:colOff>66675</xdr:colOff>
                    <xdr:row>1</xdr:row>
                    <xdr:rowOff>66675</xdr:rowOff>
                  </to>
                </anchor>
              </controlPr>
            </control>
          </mc:Choice>
        </mc:AlternateContent>
      </controls>
    </mc:Choice>
  </mc:AlternateContent>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tabColor rgb="FFFF0000"/>
  </sheetPr>
  <dimension ref="A1:G34"/>
  <sheetViews>
    <sheetView workbookViewId="0">
      <pane xSplit="2" ySplit="6" topLeftCell="C22"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775</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776</v>
      </c>
    </row>
    <row r="4" spans="1:7" ht="15.75" customHeight="1">
      <c r="A4" s="64" t="str">
        <f>表头信息!D2&amp;表头信息!E2</f>
        <v>产权持有单位：西安曲江楼观旅游农业开发有限公司</v>
      </c>
      <c r="B4" s="15"/>
      <c r="C4" s="15"/>
      <c r="D4" s="15"/>
      <c r="E4" s="15"/>
      <c r="F4" s="44" t="s">
        <v>3</v>
      </c>
    </row>
    <row r="5" spans="1:7" s="8" customFormat="1" ht="15.75" customHeight="1">
      <c r="A5" s="499" t="s">
        <v>267</v>
      </c>
      <c r="B5" s="499" t="s">
        <v>237</v>
      </c>
      <c r="C5" s="499" t="s">
        <v>238</v>
      </c>
      <c r="D5" s="499" t="s">
        <v>239</v>
      </c>
      <c r="E5" s="499" t="s">
        <v>240</v>
      </c>
      <c r="F5" s="499" t="s">
        <v>241</v>
      </c>
    </row>
    <row r="6" spans="1:7" s="8" customFormat="1" ht="15.75" customHeight="1">
      <c r="A6" s="500"/>
      <c r="B6" s="500"/>
      <c r="C6" s="500"/>
      <c r="D6" s="500"/>
      <c r="E6" s="500"/>
      <c r="F6" s="500"/>
    </row>
    <row r="7" spans="1:7" s="9" customFormat="1" ht="15.75" customHeight="1">
      <c r="A7" s="45" t="s">
        <v>777</v>
      </c>
      <c r="B7" s="49" t="s">
        <v>778</v>
      </c>
      <c r="C7" s="39">
        <f>'4-13-1无形-土地'!L27</f>
        <v>0</v>
      </c>
      <c r="D7" s="39">
        <f>'4-13-1无形-土地'!M27</f>
        <v>0</v>
      </c>
      <c r="E7" s="39">
        <f>D7-C7</f>
        <v>0</v>
      </c>
      <c r="F7" s="39">
        <f>IF(C7=0,0,E7/ABS(C7))*100</f>
        <v>0</v>
      </c>
    </row>
    <row r="8" spans="1:7" s="9" customFormat="1" ht="15.75" customHeight="1">
      <c r="A8" s="45" t="s">
        <v>779</v>
      </c>
      <c r="B8" s="49" t="s">
        <v>780</v>
      </c>
      <c r="C8" s="39">
        <f>'4-13-2无形-矿业权'!J27</f>
        <v>0</v>
      </c>
      <c r="D8" s="39">
        <f>'4-13-2无形-矿业权'!K27</f>
        <v>0</v>
      </c>
      <c r="E8" s="39">
        <f>D8-C8</f>
        <v>0</v>
      </c>
      <c r="F8" s="39">
        <f>IF(C8=0,0,E8/ABS(C8))*100</f>
        <v>0</v>
      </c>
    </row>
    <row r="9" spans="1:7" s="9" customFormat="1" ht="15.75" customHeight="1">
      <c r="A9" s="45" t="s">
        <v>781</v>
      </c>
      <c r="B9" s="49" t="s">
        <v>782</v>
      </c>
      <c r="C9" s="39">
        <f>'4-13-3无形-其他'!G27</f>
        <v>0</v>
      </c>
      <c r="D9" s="39">
        <f>'4-13-3无形-其他'!H27</f>
        <v>0</v>
      </c>
      <c r="E9" s="39">
        <f>D9-C9</f>
        <v>0</v>
      </c>
      <c r="F9" s="39">
        <f>IF(C9=0,0,E9/ABS(C9))*100</f>
        <v>0</v>
      </c>
    </row>
    <row r="10" spans="1:7" s="9" customFormat="1" ht="15.75" customHeight="1">
      <c r="A10" s="45"/>
      <c r="B10" s="104"/>
      <c r="C10" s="39"/>
      <c r="D10" s="39"/>
      <c r="E10" s="39"/>
      <c r="F10" s="39"/>
    </row>
    <row r="11" spans="1:7" s="9" customFormat="1" ht="15.75" customHeight="1">
      <c r="A11" s="45"/>
      <c r="B11" s="104"/>
      <c r="C11" s="39"/>
      <c r="D11" s="39"/>
      <c r="E11" s="39"/>
      <c r="F11" s="39"/>
    </row>
    <row r="12" spans="1:7" s="9" customFormat="1" ht="15.75" customHeight="1">
      <c r="A12" s="45"/>
      <c r="B12" s="104"/>
      <c r="C12" s="39"/>
      <c r="D12" s="39"/>
      <c r="E12" s="39"/>
      <c r="F12" s="39"/>
    </row>
    <row r="13" spans="1:7" s="9" customFormat="1" ht="15.75" customHeight="1">
      <c r="A13" s="45"/>
      <c r="B13" s="104"/>
      <c r="C13" s="39"/>
      <c r="D13" s="39"/>
      <c r="E13" s="39"/>
      <c r="F13" s="39"/>
    </row>
    <row r="14" spans="1:7" s="9" customFormat="1" ht="15.75" customHeight="1">
      <c r="A14" s="45"/>
      <c r="B14" s="104"/>
      <c r="C14" s="39"/>
      <c r="D14" s="39"/>
      <c r="E14" s="39"/>
      <c r="F14" s="39"/>
    </row>
    <row r="15" spans="1:7" s="9" customFormat="1" ht="15.75" customHeight="1">
      <c r="A15" s="45"/>
      <c r="B15" s="104"/>
      <c r="C15" s="39"/>
      <c r="D15" s="39"/>
      <c r="E15" s="39"/>
      <c r="F15" s="39"/>
    </row>
    <row r="16" spans="1:7" s="9" customFormat="1" ht="15.75" customHeight="1">
      <c r="A16" s="45"/>
      <c r="B16" s="104"/>
      <c r="C16" s="39"/>
      <c r="D16" s="39"/>
      <c r="E16" s="39"/>
      <c r="F16" s="39"/>
    </row>
    <row r="17" spans="1:6" s="9" customFormat="1" ht="15.75" customHeight="1">
      <c r="A17" s="45"/>
      <c r="B17" s="104"/>
      <c r="C17" s="39"/>
      <c r="D17" s="39"/>
      <c r="E17" s="39"/>
      <c r="F17" s="39"/>
    </row>
    <row r="18" spans="1:6" s="9" customFormat="1" ht="15.75" customHeight="1">
      <c r="A18" s="45"/>
      <c r="B18" s="104"/>
      <c r="C18" s="39"/>
      <c r="D18" s="39"/>
      <c r="E18" s="39"/>
      <c r="F18" s="39"/>
    </row>
    <row r="19" spans="1:6" s="9" customFormat="1" ht="15.75" customHeight="1">
      <c r="A19" s="45"/>
      <c r="B19" s="104"/>
      <c r="C19" s="39"/>
      <c r="D19" s="39"/>
      <c r="E19" s="39"/>
      <c r="F19" s="39"/>
    </row>
    <row r="20" spans="1:6" s="9" customFormat="1" ht="15.75" customHeight="1">
      <c r="A20" s="45"/>
      <c r="B20" s="104"/>
      <c r="C20" s="39"/>
      <c r="D20" s="39"/>
      <c r="E20" s="39"/>
      <c r="F20" s="39"/>
    </row>
    <row r="21" spans="1:6" s="9" customFormat="1" ht="15.75" customHeight="1">
      <c r="A21" s="45"/>
      <c r="B21" s="104"/>
      <c r="C21" s="39"/>
      <c r="D21" s="39"/>
      <c r="E21" s="39"/>
      <c r="F21" s="39"/>
    </row>
    <row r="22" spans="1:6" s="9" customFormat="1" ht="15.75" customHeight="1">
      <c r="A22" s="45"/>
      <c r="B22" s="104"/>
      <c r="C22" s="39"/>
      <c r="D22" s="39"/>
      <c r="E22" s="39"/>
      <c r="F22" s="39"/>
    </row>
    <row r="23" spans="1:6" s="9" customFormat="1" ht="15.75" customHeight="1">
      <c r="A23" s="45"/>
      <c r="B23" s="104"/>
      <c r="C23" s="39"/>
      <c r="D23" s="39"/>
      <c r="E23" s="39"/>
      <c r="F23" s="39"/>
    </row>
    <row r="24" spans="1:6" s="9" customFormat="1" ht="15.75" customHeight="1">
      <c r="A24" s="45"/>
      <c r="B24" s="104"/>
      <c r="C24" s="39"/>
      <c r="D24" s="39"/>
      <c r="E24" s="39"/>
      <c r="F24" s="39"/>
    </row>
    <row r="25" spans="1:6" s="9" customFormat="1" ht="15.75" customHeight="1">
      <c r="A25" s="459" t="s">
        <v>783</v>
      </c>
      <c r="B25" s="460"/>
      <c r="C25" s="39">
        <f>SUM(C7:C24)</f>
        <v>0</v>
      </c>
      <c r="D25" s="39">
        <f>SUM(D7:D24)</f>
        <v>0</v>
      </c>
      <c r="E25" s="39">
        <f>SUM(E7:E24)</f>
        <v>0</v>
      </c>
      <c r="F25" s="39">
        <f>IF(C25=0,0,E25/ABS(C25))*100</f>
        <v>0</v>
      </c>
    </row>
    <row r="26" spans="1:6" s="9" customFormat="1" ht="15.75" customHeight="1">
      <c r="A26" s="459" t="s">
        <v>784</v>
      </c>
      <c r="B26" s="460"/>
      <c r="C26" s="39"/>
      <c r="D26" s="39"/>
      <c r="E26" s="39">
        <f>D26-C26</f>
        <v>0</v>
      </c>
      <c r="F26" s="39">
        <f>IF(C26=0,0,E26/ABS(C26))*100</f>
        <v>0</v>
      </c>
    </row>
    <row r="27" spans="1:6" s="9" customFormat="1" ht="15.75" customHeight="1">
      <c r="A27" s="459" t="s">
        <v>593</v>
      </c>
      <c r="B27" s="460"/>
      <c r="C27" s="65">
        <f>C25-C26</f>
        <v>0</v>
      </c>
      <c r="D27" s="65">
        <f>D25-D26</f>
        <v>0</v>
      </c>
      <c r="E27" s="65">
        <f>E25-E26</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26" t="str">
        <f>表头信息!D20&amp;表头信息!E23&amp;表头信息!H22&amp;表头信息!H23</f>
        <v>评估人员：柳青、殷涛</v>
      </c>
      <c r="F29" s="426"/>
    </row>
    <row r="30" spans="1:6" s="28" customFormat="1" ht="15.75" customHeight="1">
      <c r="A30" s="30" t="str">
        <f>表头信息!D11&amp;表头信息!E11</f>
        <v>填表日期：2022年11月2日</v>
      </c>
    </row>
    <row r="34" spans="4:6" ht="15.75" customHeight="1">
      <c r="D34" s="56"/>
      <c r="E34" s="56"/>
      <c r="F34" s="56"/>
    </row>
  </sheetData>
  <protectedRanges>
    <protectedRange sqref="C26:D26" name="区域1"/>
  </protectedRanges>
  <mergeCells count="14">
    <mergeCell ref="D28:F28"/>
    <mergeCell ref="A29:C29"/>
    <mergeCell ref="E29:F29"/>
    <mergeCell ref="A5:A6"/>
    <mergeCell ref="B5:B6"/>
    <mergeCell ref="C5:C6"/>
    <mergeCell ref="D5:D6"/>
    <mergeCell ref="E5:E6"/>
    <mergeCell ref="F5:F6"/>
    <mergeCell ref="A1:F1"/>
    <mergeCell ref="A2:F2"/>
    <mergeCell ref="A25:B25"/>
    <mergeCell ref="A26:B26"/>
    <mergeCell ref="A27:B27"/>
  </mergeCells>
  <phoneticPr fontId="67" type="noConversion"/>
  <hyperlinks>
    <hyperlink ref="A1:F1" location="'4-非流动资产汇总'!B19" display="无形资产评估汇总表" xr:uid="{00000000-0004-0000-4200-000000000000}"/>
    <hyperlink ref="B7" location="'4-13-1无形-土地'!A1" display="无形资产-土地使用权" xr:uid="{00000000-0004-0000-4200-000001000000}"/>
    <hyperlink ref="B8" location="'4-13-2无形-矿业权'!A1" display="无形资产-矿业权" xr:uid="{00000000-0004-0000-4200-000002000000}"/>
    <hyperlink ref="B9" location="'4-13-3无形-其他'!A1" display="无形资产-其他无形资产" xr:uid="{00000000-0004-0000-42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6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dimension ref="A1:P31"/>
  <sheetViews>
    <sheetView view="pageBreakPreview" zoomScale="85" zoomScaleNormal="100" workbookViewId="0">
      <pane xSplit="1" ySplit="6" topLeftCell="B7" activePane="bottomRight" state="frozen"/>
      <selection pane="topRight"/>
      <selection pane="bottomLeft"/>
      <selection pane="bottomRight" sqref="A1:P1"/>
    </sheetView>
  </sheetViews>
  <sheetFormatPr defaultColWidth="8.625" defaultRowHeight="15.75" customHeight="1"/>
  <cols>
    <col min="1" max="1" width="4.5" style="11" customWidth="1"/>
    <col min="2" max="2" width="6.875" style="11" customWidth="1"/>
    <col min="3" max="3" width="10.875" style="11" customWidth="1"/>
    <col min="4" max="4" width="17.375" style="11" customWidth="1"/>
    <col min="5" max="7" width="5.375" style="11" customWidth="1"/>
    <col min="8" max="9" width="5.125" style="11" customWidth="1"/>
    <col min="10" max="10" width="6.125" style="11" customWidth="1"/>
    <col min="11" max="15" width="9.5" style="11" customWidth="1"/>
    <col min="16" max="16" width="10.75" style="11" customWidth="1"/>
    <col min="17" max="32" width="9" style="11"/>
    <col min="33" max="16384" width="8.625" style="11"/>
  </cols>
  <sheetData>
    <row r="1" spans="1:16" s="7" customFormat="1" ht="30" customHeight="1">
      <c r="A1" s="415" t="str">
        <f>"无形资产—土地使用权评估"&amp;表头信息!E35</f>
        <v>无形资产—土地使用权评估明细表</v>
      </c>
      <c r="B1" s="415"/>
      <c r="C1" s="415"/>
      <c r="D1" s="415"/>
      <c r="E1" s="415"/>
      <c r="F1" s="415"/>
      <c r="G1" s="415"/>
      <c r="H1" s="437"/>
      <c r="I1" s="437"/>
      <c r="J1" s="437"/>
      <c r="K1" s="437"/>
      <c r="L1" s="465"/>
      <c r="M1" s="465"/>
      <c r="N1" s="465"/>
      <c r="O1" s="465"/>
      <c r="P1" s="465"/>
    </row>
    <row r="2" spans="1:16" ht="15.75" customHeight="1">
      <c r="A2" s="417" t="str">
        <f>表头信息!D5&amp;表头信息!E5</f>
        <v>评估基准日：2022年10月31日</v>
      </c>
      <c r="B2" s="417"/>
      <c r="C2" s="417"/>
      <c r="D2" s="417"/>
      <c r="E2" s="417"/>
      <c r="F2" s="417"/>
      <c r="G2" s="417"/>
      <c r="H2" s="417"/>
      <c r="I2" s="417"/>
      <c r="J2" s="457"/>
      <c r="K2" s="457"/>
      <c r="L2" s="457"/>
      <c r="M2" s="457"/>
      <c r="N2" s="457"/>
      <c r="O2" s="457"/>
      <c r="P2" s="457"/>
    </row>
    <row r="3" spans="1:16" ht="15.75" customHeight="1">
      <c r="A3" s="12"/>
      <c r="B3" s="12"/>
      <c r="C3" s="12"/>
      <c r="D3" s="12"/>
      <c r="E3" s="12"/>
      <c r="F3" s="12"/>
      <c r="G3" s="12"/>
      <c r="H3" s="12"/>
      <c r="I3" s="12"/>
      <c r="J3" s="13"/>
      <c r="K3" s="13"/>
      <c r="L3" s="13"/>
      <c r="M3" s="13"/>
      <c r="N3" s="13"/>
      <c r="O3" s="448" t="s">
        <v>785</v>
      </c>
      <c r="P3" s="449"/>
    </row>
    <row r="4" spans="1:16" ht="15.75" customHeight="1">
      <c r="A4" s="64" t="str">
        <f>表头信息!D2&amp;表头信息!E2</f>
        <v>产权持有单位：西安曲江楼观旅游农业开发有限公司</v>
      </c>
      <c r="B4" s="15"/>
      <c r="C4" s="15"/>
      <c r="D4" s="15"/>
      <c r="E4" s="15"/>
      <c r="F4" s="15"/>
      <c r="G4" s="15"/>
      <c r="H4" s="15"/>
      <c r="I4" s="15"/>
      <c r="J4" s="15"/>
      <c r="K4" s="15"/>
      <c r="L4" s="15"/>
      <c r="M4" s="15"/>
      <c r="N4" s="461" t="s">
        <v>3</v>
      </c>
      <c r="O4" s="462"/>
      <c r="P4" s="462"/>
    </row>
    <row r="5" spans="1:16" s="8" customFormat="1" ht="15.75" customHeight="1">
      <c r="A5" s="455" t="s">
        <v>5</v>
      </c>
      <c r="B5" s="455" t="s">
        <v>654</v>
      </c>
      <c r="C5" s="455" t="s">
        <v>655</v>
      </c>
      <c r="D5" s="455" t="s">
        <v>656</v>
      </c>
      <c r="E5" s="455" t="s">
        <v>657</v>
      </c>
      <c r="F5" s="455" t="s">
        <v>658</v>
      </c>
      <c r="G5" s="455" t="s">
        <v>659</v>
      </c>
      <c r="H5" s="455" t="s">
        <v>660</v>
      </c>
      <c r="I5" s="455" t="s">
        <v>661</v>
      </c>
      <c r="J5" s="455" t="s">
        <v>664</v>
      </c>
      <c r="K5" s="455" t="s">
        <v>522</v>
      </c>
      <c r="L5" s="455" t="s">
        <v>238</v>
      </c>
      <c r="M5" s="455" t="s">
        <v>239</v>
      </c>
      <c r="N5" s="455" t="s">
        <v>240</v>
      </c>
      <c r="O5" s="455" t="s">
        <v>241</v>
      </c>
      <c r="P5" s="455" t="s">
        <v>8</v>
      </c>
    </row>
    <row r="6" spans="1:16" s="8" customFormat="1" ht="15.75" customHeight="1">
      <c r="A6" s="456"/>
      <c r="B6" s="456"/>
      <c r="C6" s="456"/>
      <c r="D6" s="456"/>
      <c r="E6" s="456"/>
      <c r="F6" s="456"/>
      <c r="G6" s="456"/>
      <c r="H6" s="456"/>
      <c r="I6" s="456"/>
      <c r="J6" s="456"/>
      <c r="K6" s="456"/>
      <c r="L6" s="456"/>
      <c r="M6" s="456"/>
      <c r="N6" s="456"/>
      <c r="O6" s="456" t="s">
        <v>314</v>
      </c>
      <c r="P6" s="456"/>
    </row>
    <row r="7" spans="1:16" s="9" customFormat="1" ht="15.75" customHeight="1">
      <c r="A7" s="17">
        <v>1</v>
      </c>
      <c r="B7" s="17"/>
      <c r="C7" s="100"/>
      <c r="D7" s="69"/>
      <c r="E7" s="19"/>
      <c r="F7" s="70"/>
      <c r="G7" s="70"/>
      <c r="H7" s="101"/>
      <c r="I7" s="17"/>
      <c r="J7" s="20"/>
      <c r="K7" s="103"/>
      <c r="L7" s="103"/>
      <c r="M7" s="103"/>
      <c r="N7" s="39">
        <f>M7-L7</f>
        <v>0</v>
      </c>
      <c r="O7" s="39">
        <f>IF(L7=0,0,N7/ABS(L7))*100</f>
        <v>0</v>
      </c>
      <c r="P7" s="103"/>
    </row>
    <row r="8" spans="1:16" s="9" customFormat="1" ht="15.75" customHeight="1">
      <c r="A8" s="17">
        <v>2</v>
      </c>
      <c r="B8" s="17"/>
      <c r="C8" s="100"/>
      <c r="D8" s="69"/>
      <c r="E8" s="19"/>
      <c r="F8" s="70"/>
      <c r="G8" s="70"/>
      <c r="H8" s="101"/>
      <c r="I8" s="17"/>
      <c r="J8" s="20"/>
      <c r="K8" s="103"/>
      <c r="L8" s="103"/>
      <c r="M8" s="103"/>
      <c r="N8" s="39">
        <f t="shared" ref="N8:N26" si="0">M8-L8</f>
        <v>0</v>
      </c>
      <c r="O8" s="39">
        <f t="shared" ref="O8:O27" si="1">IF(L8=0,0,N8/ABS(L8))*100</f>
        <v>0</v>
      </c>
      <c r="P8" s="103"/>
    </row>
    <row r="9" spans="1:16" s="9" customFormat="1" ht="15.75" customHeight="1">
      <c r="A9" s="17">
        <v>3</v>
      </c>
      <c r="B9" s="17"/>
      <c r="C9" s="100"/>
      <c r="D9" s="69"/>
      <c r="E9" s="19"/>
      <c r="F9" s="70"/>
      <c r="G9" s="70"/>
      <c r="H9" s="102"/>
      <c r="I9" s="17"/>
      <c r="J9" s="20"/>
      <c r="K9" s="103"/>
      <c r="L9" s="103"/>
      <c r="M9" s="103"/>
      <c r="N9" s="39">
        <f t="shared" si="0"/>
        <v>0</v>
      </c>
      <c r="O9" s="39">
        <f t="shared" si="1"/>
        <v>0</v>
      </c>
      <c r="P9" s="103"/>
    </row>
    <row r="10" spans="1:16" s="9" customFormat="1" ht="15.75" customHeight="1">
      <c r="A10" s="17">
        <v>4</v>
      </c>
      <c r="B10" s="17"/>
      <c r="C10" s="100"/>
      <c r="D10" s="18"/>
      <c r="E10" s="19"/>
      <c r="F10" s="17"/>
      <c r="G10" s="17"/>
      <c r="H10" s="17"/>
      <c r="I10" s="17"/>
      <c r="J10" s="20"/>
      <c r="K10" s="103"/>
      <c r="L10" s="103"/>
      <c r="M10" s="103"/>
      <c r="N10" s="39">
        <f t="shared" si="0"/>
        <v>0</v>
      </c>
      <c r="O10" s="39">
        <f t="shared" si="1"/>
        <v>0</v>
      </c>
      <c r="P10" s="103"/>
    </row>
    <row r="11" spans="1:16" s="9" customFormat="1" ht="15.75" customHeight="1">
      <c r="A11" s="17">
        <v>5</v>
      </c>
      <c r="B11" s="17"/>
      <c r="C11" s="100"/>
      <c r="D11" s="18"/>
      <c r="E11" s="19"/>
      <c r="F11" s="17"/>
      <c r="G11" s="17"/>
      <c r="H11" s="17"/>
      <c r="I11" s="17"/>
      <c r="J11" s="20"/>
      <c r="K11" s="20"/>
      <c r="L11" s="82"/>
      <c r="M11" s="82"/>
      <c r="N11" s="39">
        <f t="shared" si="0"/>
        <v>0</v>
      </c>
      <c r="O11" s="39">
        <f t="shared" si="1"/>
        <v>0</v>
      </c>
      <c r="P11" s="103"/>
    </row>
    <row r="12" spans="1:16" s="9" customFormat="1" ht="15.75" customHeight="1">
      <c r="A12" s="17">
        <v>6</v>
      </c>
      <c r="B12" s="17"/>
      <c r="C12" s="100"/>
      <c r="D12" s="18"/>
      <c r="E12" s="19"/>
      <c r="F12" s="17"/>
      <c r="G12" s="17"/>
      <c r="H12" s="17"/>
      <c r="I12" s="17"/>
      <c r="J12" s="20"/>
      <c r="K12" s="20"/>
      <c r="L12" s="82"/>
      <c r="M12" s="82"/>
      <c r="N12" s="39">
        <f t="shared" si="0"/>
        <v>0</v>
      </c>
      <c r="O12" s="39">
        <f t="shared" si="1"/>
        <v>0</v>
      </c>
      <c r="P12" s="103"/>
    </row>
    <row r="13" spans="1:16" s="9" customFormat="1" ht="15.75" customHeight="1">
      <c r="A13" s="17">
        <v>7</v>
      </c>
      <c r="B13" s="17"/>
      <c r="C13" s="100"/>
      <c r="D13" s="18"/>
      <c r="E13" s="19"/>
      <c r="F13" s="17"/>
      <c r="G13" s="17"/>
      <c r="H13" s="17"/>
      <c r="I13" s="17"/>
      <c r="J13" s="20"/>
      <c r="K13" s="20"/>
      <c r="L13" s="82"/>
      <c r="M13" s="82"/>
      <c r="N13" s="39">
        <f t="shared" si="0"/>
        <v>0</v>
      </c>
      <c r="O13" s="39">
        <f t="shared" si="1"/>
        <v>0</v>
      </c>
      <c r="P13" s="103"/>
    </row>
    <row r="14" spans="1:16" s="9" customFormat="1" ht="15.75" customHeight="1">
      <c r="A14" s="17">
        <v>8</v>
      </c>
      <c r="B14" s="17"/>
      <c r="C14" s="100"/>
      <c r="D14" s="18"/>
      <c r="E14" s="19"/>
      <c r="F14" s="17"/>
      <c r="G14" s="17"/>
      <c r="H14" s="17"/>
      <c r="I14" s="17"/>
      <c r="J14" s="20"/>
      <c r="K14" s="20"/>
      <c r="L14" s="82"/>
      <c r="M14" s="82"/>
      <c r="N14" s="39">
        <f t="shared" si="0"/>
        <v>0</v>
      </c>
      <c r="O14" s="39">
        <f t="shared" si="1"/>
        <v>0</v>
      </c>
      <c r="P14" s="103"/>
    </row>
    <row r="15" spans="1:16" s="9" customFormat="1" ht="15.75" customHeight="1">
      <c r="A15" s="17">
        <v>9</v>
      </c>
      <c r="B15" s="17"/>
      <c r="C15" s="100"/>
      <c r="D15" s="18"/>
      <c r="E15" s="19"/>
      <c r="F15" s="17"/>
      <c r="G15" s="17"/>
      <c r="H15" s="17"/>
      <c r="I15" s="17"/>
      <c r="J15" s="20"/>
      <c r="K15" s="20"/>
      <c r="L15" s="82"/>
      <c r="M15" s="82"/>
      <c r="N15" s="39">
        <f t="shared" si="0"/>
        <v>0</v>
      </c>
      <c r="O15" s="39">
        <f t="shared" si="1"/>
        <v>0</v>
      </c>
      <c r="P15" s="103"/>
    </row>
    <row r="16" spans="1:16" s="9" customFormat="1" ht="15.75" customHeight="1">
      <c r="A16" s="17">
        <v>10</v>
      </c>
      <c r="B16" s="17"/>
      <c r="C16" s="100"/>
      <c r="D16" s="18"/>
      <c r="E16" s="19"/>
      <c r="F16" s="17"/>
      <c r="G16" s="17"/>
      <c r="H16" s="17"/>
      <c r="I16" s="17"/>
      <c r="J16" s="20"/>
      <c r="K16" s="20"/>
      <c r="L16" s="82"/>
      <c r="M16" s="82"/>
      <c r="N16" s="39">
        <f t="shared" si="0"/>
        <v>0</v>
      </c>
      <c r="O16" s="39">
        <f t="shared" si="1"/>
        <v>0</v>
      </c>
      <c r="P16" s="103"/>
    </row>
    <row r="17" spans="1:16" s="9" customFormat="1" ht="15.75" customHeight="1">
      <c r="A17" s="17">
        <v>11</v>
      </c>
      <c r="B17" s="17"/>
      <c r="C17" s="100"/>
      <c r="D17" s="18"/>
      <c r="E17" s="19"/>
      <c r="F17" s="17"/>
      <c r="G17" s="17"/>
      <c r="H17" s="17"/>
      <c r="I17" s="17"/>
      <c r="J17" s="20"/>
      <c r="K17" s="20"/>
      <c r="L17" s="82"/>
      <c r="M17" s="82"/>
      <c r="N17" s="39">
        <f t="shared" si="0"/>
        <v>0</v>
      </c>
      <c r="O17" s="39">
        <f t="shared" si="1"/>
        <v>0</v>
      </c>
      <c r="P17" s="103"/>
    </row>
    <row r="18" spans="1:16" s="9" customFormat="1" ht="15.75" customHeight="1">
      <c r="A18" s="17">
        <v>12</v>
      </c>
      <c r="B18" s="17"/>
      <c r="C18" s="100"/>
      <c r="D18" s="18"/>
      <c r="E18" s="19"/>
      <c r="F18" s="17"/>
      <c r="G18" s="17"/>
      <c r="H18" s="17"/>
      <c r="I18" s="17"/>
      <c r="J18" s="20"/>
      <c r="K18" s="20"/>
      <c r="L18" s="82"/>
      <c r="M18" s="82"/>
      <c r="N18" s="39">
        <f t="shared" si="0"/>
        <v>0</v>
      </c>
      <c r="O18" s="39">
        <f t="shared" si="1"/>
        <v>0</v>
      </c>
      <c r="P18" s="103"/>
    </row>
    <row r="19" spans="1:16" s="9" customFormat="1" ht="15.75" customHeight="1">
      <c r="A19" s="17">
        <v>13</v>
      </c>
      <c r="B19" s="17"/>
      <c r="C19" s="100"/>
      <c r="D19" s="18"/>
      <c r="E19" s="19"/>
      <c r="F19" s="17"/>
      <c r="G19" s="17"/>
      <c r="H19" s="17"/>
      <c r="I19" s="17"/>
      <c r="J19" s="20"/>
      <c r="K19" s="20"/>
      <c r="L19" s="82"/>
      <c r="M19" s="82"/>
      <c r="N19" s="39">
        <f t="shared" si="0"/>
        <v>0</v>
      </c>
      <c r="O19" s="39">
        <f t="shared" si="1"/>
        <v>0</v>
      </c>
      <c r="P19" s="103"/>
    </row>
    <row r="20" spans="1:16" s="9" customFormat="1" ht="15.75" customHeight="1">
      <c r="A20" s="17">
        <v>14</v>
      </c>
      <c r="B20" s="17"/>
      <c r="C20" s="100"/>
      <c r="D20" s="18"/>
      <c r="E20" s="19"/>
      <c r="F20" s="17"/>
      <c r="G20" s="17"/>
      <c r="H20" s="17"/>
      <c r="I20" s="17"/>
      <c r="J20" s="20"/>
      <c r="K20" s="20"/>
      <c r="L20" s="82"/>
      <c r="M20" s="82"/>
      <c r="N20" s="39">
        <f t="shared" si="0"/>
        <v>0</v>
      </c>
      <c r="O20" s="39">
        <f t="shared" si="1"/>
        <v>0</v>
      </c>
      <c r="P20" s="103"/>
    </row>
    <row r="21" spans="1:16" s="9" customFormat="1" ht="15.75" customHeight="1">
      <c r="A21" s="17">
        <v>15</v>
      </c>
      <c r="B21" s="17"/>
      <c r="C21" s="100"/>
      <c r="D21" s="18"/>
      <c r="E21" s="19"/>
      <c r="F21" s="17"/>
      <c r="G21" s="17"/>
      <c r="H21" s="17"/>
      <c r="I21" s="17"/>
      <c r="J21" s="20"/>
      <c r="K21" s="20"/>
      <c r="L21" s="82"/>
      <c r="M21" s="82"/>
      <c r="N21" s="39">
        <f t="shared" si="0"/>
        <v>0</v>
      </c>
      <c r="O21" s="39">
        <f t="shared" si="1"/>
        <v>0</v>
      </c>
      <c r="P21" s="103"/>
    </row>
    <row r="22" spans="1:16" s="9" customFormat="1" ht="15.75" customHeight="1">
      <c r="A22" s="17">
        <v>16</v>
      </c>
      <c r="B22" s="17"/>
      <c r="C22" s="100"/>
      <c r="D22" s="18"/>
      <c r="E22" s="19"/>
      <c r="F22" s="17"/>
      <c r="G22" s="17"/>
      <c r="H22" s="17"/>
      <c r="I22" s="17"/>
      <c r="J22" s="20"/>
      <c r="K22" s="20"/>
      <c r="L22" s="82"/>
      <c r="M22" s="82"/>
      <c r="N22" s="39">
        <f t="shared" si="0"/>
        <v>0</v>
      </c>
      <c r="O22" s="39">
        <f t="shared" si="1"/>
        <v>0</v>
      </c>
      <c r="P22" s="103"/>
    </row>
    <row r="23" spans="1:16" s="9" customFormat="1" ht="15.75" customHeight="1">
      <c r="A23" s="17">
        <v>17</v>
      </c>
      <c r="B23" s="17"/>
      <c r="C23" s="100"/>
      <c r="D23" s="18"/>
      <c r="E23" s="19"/>
      <c r="F23" s="17"/>
      <c r="G23" s="17"/>
      <c r="H23" s="17"/>
      <c r="I23" s="17"/>
      <c r="J23" s="20"/>
      <c r="K23" s="20"/>
      <c r="L23" s="82"/>
      <c r="M23" s="82"/>
      <c r="N23" s="39">
        <f t="shared" si="0"/>
        <v>0</v>
      </c>
      <c r="O23" s="39">
        <f t="shared" si="1"/>
        <v>0</v>
      </c>
      <c r="P23" s="103"/>
    </row>
    <row r="24" spans="1:16" s="9" customFormat="1" ht="15.75" customHeight="1">
      <c r="A24" s="17">
        <v>18</v>
      </c>
      <c r="B24" s="17"/>
      <c r="C24" s="100"/>
      <c r="D24" s="18"/>
      <c r="E24" s="19"/>
      <c r="F24" s="17"/>
      <c r="G24" s="17"/>
      <c r="H24" s="17"/>
      <c r="I24" s="17"/>
      <c r="J24" s="20"/>
      <c r="K24" s="20"/>
      <c r="L24" s="82"/>
      <c r="M24" s="82"/>
      <c r="N24" s="39">
        <f t="shared" si="0"/>
        <v>0</v>
      </c>
      <c r="O24" s="39">
        <f t="shared" si="1"/>
        <v>0</v>
      </c>
      <c r="P24" s="103"/>
    </row>
    <row r="25" spans="1:16" s="9" customFormat="1" ht="15.75" customHeight="1">
      <c r="A25" s="17">
        <v>19</v>
      </c>
      <c r="B25" s="17"/>
      <c r="C25" s="100"/>
      <c r="D25" s="18"/>
      <c r="E25" s="19"/>
      <c r="F25" s="17"/>
      <c r="G25" s="17"/>
      <c r="H25" s="17"/>
      <c r="I25" s="17"/>
      <c r="J25" s="20"/>
      <c r="K25" s="20"/>
      <c r="L25" s="82"/>
      <c r="M25" s="82"/>
      <c r="N25" s="39">
        <f t="shared" si="0"/>
        <v>0</v>
      </c>
      <c r="O25" s="39">
        <f t="shared" si="1"/>
        <v>0</v>
      </c>
      <c r="P25" s="103"/>
    </row>
    <row r="26" spans="1:16" s="9" customFormat="1" ht="15.75" customHeight="1">
      <c r="A26" s="17">
        <v>20</v>
      </c>
      <c r="B26" s="17"/>
      <c r="C26" s="100"/>
      <c r="D26" s="18"/>
      <c r="E26" s="19"/>
      <c r="F26" s="17"/>
      <c r="G26" s="17"/>
      <c r="H26" s="17"/>
      <c r="I26" s="17"/>
      <c r="J26" s="20"/>
      <c r="K26" s="20"/>
      <c r="L26" s="82"/>
      <c r="M26" s="82"/>
      <c r="N26" s="39">
        <f t="shared" si="0"/>
        <v>0</v>
      </c>
      <c r="O26" s="39">
        <f t="shared" si="1"/>
        <v>0</v>
      </c>
      <c r="P26" s="103"/>
    </row>
    <row r="27" spans="1:16" s="9" customFormat="1" ht="15.75" customHeight="1">
      <c r="A27" s="433" t="s">
        <v>307</v>
      </c>
      <c r="B27" s="452"/>
      <c r="C27" s="452"/>
      <c r="D27" s="452"/>
      <c r="E27" s="452"/>
      <c r="F27" s="452"/>
      <c r="G27" s="452"/>
      <c r="H27" s="452"/>
      <c r="I27" s="434"/>
      <c r="J27" s="99">
        <f>SUM(J7:J26)</f>
        <v>0</v>
      </c>
      <c r="K27" s="99">
        <f>SUM(K7:K26)</f>
        <v>0</v>
      </c>
      <c r="L27" s="83">
        <f>SUM(L7:L26)</f>
        <v>0</v>
      </c>
      <c r="M27" s="83">
        <f>SUM(M7:M26)</f>
        <v>0</v>
      </c>
      <c r="N27" s="83">
        <f>IF(SUM(N7:N26)-(M27-L27)&lt;0.001,SUM(N7:N26),"false")</f>
        <v>0</v>
      </c>
      <c r="O27" s="39">
        <f t="shared" si="1"/>
        <v>0</v>
      </c>
      <c r="P27" s="77"/>
    </row>
    <row r="28" spans="1:16" s="10" customFormat="1" ht="15.75" customHeight="1">
      <c r="A28" s="25"/>
      <c r="D28" s="418"/>
      <c r="E28" s="418"/>
      <c r="F28" s="418"/>
      <c r="G28" s="26"/>
      <c r="H28" s="26"/>
      <c r="I28" s="26"/>
      <c r="J28" s="26"/>
      <c r="K28" s="26"/>
    </row>
    <row r="29" spans="1:16" s="10" customFormat="1" ht="15.75" customHeight="1">
      <c r="A29" s="425" t="str">
        <f>表头信息!D8&amp;表头信息!E8</f>
        <v>产权持有单位填表人：谭勃</v>
      </c>
      <c r="B29" s="425"/>
      <c r="C29" s="425"/>
      <c r="D29" s="425"/>
      <c r="E29" s="425"/>
      <c r="F29" s="425"/>
      <c r="G29" s="425"/>
      <c r="I29" s="31"/>
      <c r="J29" s="31"/>
      <c r="M29" s="426" t="str">
        <f>表头信息!D20&amp;表头信息!H23</f>
        <v>评估人员：</v>
      </c>
      <c r="N29" s="426"/>
      <c r="O29" s="426"/>
      <c r="P29" s="426"/>
    </row>
    <row r="30" spans="1:16" s="10" customFormat="1" ht="15.75" customHeight="1">
      <c r="A30" s="30" t="str">
        <f>表头信息!D11&amp;表头信息!E11</f>
        <v>填表日期：2022年11月2日</v>
      </c>
      <c r="B30" s="28"/>
      <c r="C30" s="28"/>
      <c r="D30" s="28"/>
      <c r="E30" s="31"/>
      <c r="F30" s="31"/>
      <c r="H30" s="31"/>
      <c r="I30" s="31"/>
      <c r="J30" s="31"/>
    </row>
    <row r="31" spans="1:16" ht="15.75" customHeight="1">
      <c r="D31" s="56"/>
      <c r="E31" s="56"/>
      <c r="F31" s="56"/>
    </row>
  </sheetData>
  <protectedRanges>
    <protectedRange sqref="P7:P26 A7:A26 B11:M26" name="区域1"/>
    <protectedRange sqref="B7:M10" name="区域1_1"/>
  </protectedRanges>
  <mergeCells count="24">
    <mergeCell ref="D28:F28"/>
    <mergeCell ref="A29:G29"/>
    <mergeCell ref="M29:P29"/>
    <mergeCell ref="A5:A6"/>
    <mergeCell ref="B5:B6"/>
    <mergeCell ref="C5:C6"/>
    <mergeCell ref="D5:D6"/>
    <mergeCell ref="E5:E6"/>
    <mergeCell ref="F5:F6"/>
    <mergeCell ref="G5:G6"/>
    <mergeCell ref="H5:H6"/>
    <mergeCell ref="I5:I6"/>
    <mergeCell ref="J5:J6"/>
    <mergeCell ref="K5:K6"/>
    <mergeCell ref="L5:L6"/>
    <mergeCell ref="M5:M6"/>
    <mergeCell ref="A1:P1"/>
    <mergeCell ref="A2:P2"/>
    <mergeCell ref="O3:P3"/>
    <mergeCell ref="N4:P4"/>
    <mergeCell ref="A27:I27"/>
    <mergeCell ref="N5:N6"/>
    <mergeCell ref="O5:O6"/>
    <mergeCell ref="P5:P6"/>
  </mergeCells>
  <phoneticPr fontId="67" type="noConversion"/>
  <hyperlinks>
    <hyperlink ref="A1:P1" location="'4-13无形资产汇总'!B7" display="=&quot;无形资产—土地使用权评估&quot;&amp;表头信息!E35" xr:uid="{00000000-0004-0000-43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59496" r:id="rId4" name="Check Box 72">
              <controlPr defaultSize="0" autoPict="0" macro="[0]!无形土地_复选框72_Click">
                <anchor moveWithCells="1">
                  <from>
                    <xdr:col>16</xdr:col>
                    <xdr:colOff>47625</xdr:colOff>
                    <xdr:row>0</xdr:row>
                    <xdr:rowOff>85725</xdr:rowOff>
                  </from>
                  <to>
                    <xdr:col>18</xdr:col>
                    <xdr:colOff>190500</xdr:colOff>
                    <xdr:row>1</xdr:row>
                    <xdr:rowOff>152400</xdr:rowOff>
                  </to>
                </anchor>
              </controlPr>
            </control>
          </mc:Choice>
        </mc:AlternateContent>
      </controls>
    </mc:Choice>
  </mc:AlternateContent>
</worksheet>
</file>

<file path=xl/worksheets/sheet6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dimension ref="A1:N31"/>
  <sheetViews>
    <sheetView view="pageBreakPreview" zoomScale="85" zoomScaleNormal="100" workbookViewId="0">
      <pane xSplit="1" ySplit="6" topLeftCell="B19" activePane="bottomRight" state="frozen"/>
      <selection pane="topRight"/>
      <selection pane="bottomLeft"/>
      <selection pane="bottomRight" sqref="A1:N1"/>
    </sheetView>
  </sheetViews>
  <sheetFormatPr defaultColWidth="8.625" defaultRowHeight="15.75" customHeight="1"/>
  <cols>
    <col min="1" max="1" width="4" style="2" customWidth="1"/>
    <col min="2" max="2" width="19.25" style="2" customWidth="1"/>
    <col min="3" max="3" width="10.625" style="2" customWidth="1"/>
    <col min="4" max="4" width="5.375" style="2" customWidth="1"/>
    <col min="5" max="5" width="8.5" style="2" customWidth="1"/>
    <col min="6" max="6" width="7.125" style="2" customWidth="1"/>
    <col min="7" max="7" width="8.375" style="2" customWidth="1"/>
    <col min="8" max="8" width="10.625" style="2" customWidth="1"/>
    <col min="9" max="13" width="9.5" style="2" customWidth="1"/>
    <col min="14" max="14" width="8.875" style="2" customWidth="1"/>
    <col min="15" max="32" width="9" style="2"/>
    <col min="33" max="16384" width="8.625" style="2"/>
  </cols>
  <sheetData>
    <row r="1" spans="1:14" s="95" customFormat="1" ht="30" customHeight="1">
      <c r="A1" s="415" t="str">
        <f>"无形资产—矿业权评估"&amp;表头信息!E35</f>
        <v>无形资产—矿业权评估明细表</v>
      </c>
      <c r="B1" s="415"/>
      <c r="C1" s="415"/>
      <c r="D1" s="415"/>
      <c r="E1" s="415"/>
      <c r="F1" s="415"/>
      <c r="G1" s="415"/>
      <c r="H1" s="437"/>
      <c r="I1" s="437"/>
      <c r="J1" s="437"/>
      <c r="K1" s="437"/>
      <c r="L1" s="437"/>
      <c r="M1" s="437"/>
      <c r="N1" s="437"/>
    </row>
    <row r="2" spans="1:14" ht="15.75" customHeight="1">
      <c r="A2" s="417" t="str">
        <f>表头信息!D5&amp;表头信息!E5</f>
        <v>评估基准日：2022年10月31日</v>
      </c>
      <c r="B2" s="417"/>
      <c r="C2" s="417"/>
      <c r="D2" s="417"/>
      <c r="E2" s="417"/>
      <c r="F2" s="417"/>
      <c r="G2" s="417"/>
      <c r="H2" s="417"/>
      <c r="I2" s="457"/>
      <c r="J2" s="457"/>
      <c r="K2" s="457"/>
      <c r="L2" s="457"/>
      <c r="M2" s="457"/>
      <c r="N2" s="457"/>
    </row>
    <row r="3" spans="1:14" ht="15.75" customHeight="1">
      <c r="A3" s="12"/>
      <c r="B3" s="12"/>
      <c r="C3" s="12"/>
      <c r="D3" s="12"/>
      <c r="E3" s="12"/>
      <c r="F3" s="12"/>
      <c r="G3" s="12"/>
      <c r="H3" s="12"/>
      <c r="I3" s="13"/>
      <c r="J3" s="13"/>
      <c r="K3" s="13"/>
      <c r="L3" s="13"/>
      <c r="M3" s="448" t="s">
        <v>786</v>
      </c>
      <c r="N3" s="449"/>
    </row>
    <row r="4" spans="1:14" ht="15.75" customHeight="1">
      <c r="A4" s="458" t="str">
        <f>表头信息!D2&amp;表头信息!E2</f>
        <v>产权持有单位：西安曲江楼观旅游农业开发有限公司</v>
      </c>
      <c r="B4" s="514"/>
      <c r="C4" s="514"/>
      <c r="D4" s="514"/>
      <c r="E4" s="15"/>
      <c r="F4" s="15"/>
      <c r="G4" s="15"/>
      <c r="H4" s="15"/>
      <c r="I4" s="15"/>
      <c r="J4" s="15"/>
      <c r="K4" s="15"/>
      <c r="L4" s="15"/>
      <c r="M4" s="15"/>
      <c r="N4" s="16" t="s">
        <v>3</v>
      </c>
    </row>
    <row r="5" spans="1:14" s="96" customFormat="1" ht="15.75" customHeight="1">
      <c r="A5" s="455" t="s">
        <v>5</v>
      </c>
      <c r="B5" s="455" t="s">
        <v>787</v>
      </c>
      <c r="C5" s="455" t="s">
        <v>788</v>
      </c>
      <c r="D5" s="455" t="s">
        <v>789</v>
      </c>
      <c r="E5" s="455" t="s">
        <v>657</v>
      </c>
      <c r="F5" s="455" t="s">
        <v>790</v>
      </c>
      <c r="G5" s="455" t="s">
        <v>791</v>
      </c>
      <c r="H5" s="455" t="s">
        <v>792</v>
      </c>
      <c r="I5" s="455" t="s">
        <v>522</v>
      </c>
      <c r="J5" s="455" t="s">
        <v>238</v>
      </c>
      <c r="K5" s="455" t="s">
        <v>239</v>
      </c>
      <c r="L5" s="455" t="s">
        <v>240</v>
      </c>
      <c r="M5" s="455" t="s">
        <v>241</v>
      </c>
      <c r="N5" s="455" t="s">
        <v>8</v>
      </c>
    </row>
    <row r="6" spans="1:14" s="96" customFormat="1" ht="15.75" customHeight="1">
      <c r="A6" s="456"/>
      <c r="B6" s="456"/>
      <c r="C6" s="456"/>
      <c r="D6" s="456"/>
      <c r="E6" s="456"/>
      <c r="F6" s="456"/>
      <c r="G6" s="456"/>
      <c r="H6" s="456"/>
      <c r="I6" s="456"/>
      <c r="J6" s="456"/>
      <c r="K6" s="456"/>
      <c r="L6" s="456"/>
      <c r="M6" s="456" t="s">
        <v>314</v>
      </c>
      <c r="N6" s="456"/>
    </row>
    <row r="7" spans="1:14" s="97" customFormat="1" ht="15.75" customHeight="1">
      <c r="A7" s="17">
        <v>1</v>
      </c>
      <c r="B7" s="17"/>
      <c r="C7" s="17"/>
      <c r="D7" s="17"/>
      <c r="E7" s="19"/>
      <c r="F7" s="17"/>
      <c r="G7" s="17"/>
      <c r="H7" s="17"/>
      <c r="I7" s="20"/>
      <c r="J7" s="82"/>
      <c r="K7" s="82"/>
      <c r="L7" s="39">
        <f>K7-J7</f>
        <v>0</v>
      </c>
      <c r="M7" s="39">
        <f>IF(J7=0,0,L7/ABS(J7))*100</f>
        <v>0</v>
      </c>
      <c r="N7" s="21"/>
    </row>
    <row r="8" spans="1:14" s="97" customFormat="1" ht="15.75" customHeight="1">
      <c r="A8" s="17">
        <v>2</v>
      </c>
      <c r="B8" s="17"/>
      <c r="C8" s="17"/>
      <c r="D8" s="17"/>
      <c r="E8" s="19"/>
      <c r="F8" s="17"/>
      <c r="G8" s="17"/>
      <c r="H8" s="17"/>
      <c r="I8" s="20"/>
      <c r="J8" s="82"/>
      <c r="K8" s="82"/>
      <c r="L8" s="39">
        <f t="shared" ref="L8:L26" si="0">K8-J8</f>
        <v>0</v>
      </c>
      <c r="M8" s="39">
        <f t="shared" ref="M8:M27" si="1">IF(J8=0,0,L8/ABS(J8))*100</f>
        <v>0</v>
      </c>
      <c r="N8" s="21"/>
    </row>
    <row r="9" spans="1:14" s="97" customFormat="1" ht="15.75" customHeight="1">
      <c r="A9" s="17">
        <v>3</v>
      </c>
      <c r="B9" s="17"/>
      <c r="C9" s="17"/>
      <c r="D9" s="17"/>
      <c r="E9" s="19"/>
      <c r="F9" s="17"/>
      <c r="G9" s="17"/>
      <c r="H9" s="17"/>
      <c r="I9" s="20"/>
      <c r="J9" s="82"/>
      <c r="K9" s="82"/>
      <c r="L9" s="39">
        <f t="shared" si="0"/>
        <v>0</v>
      </c>
      <c r="M9" s="39">
        <f t="shared" si="1"/>
        <v>0</v>
      </c>
      <c r="N9" s="21"/>
    </row>
    <row r="10" spans="1:14" s="97" customFormat="1" ht="15.75" customHeight="1">
      <c r="A10" s="17">
        <v>4</v>
      </c>
      <c r="B10" s="17"/>
      <c r="C10" s="17"/>
      <c r="D10" s="17"/>
      <c r="E10" s="19"/>
      <c r="F10" s="17"/>
      <c r="G10" s="17"/>
      <c r="H10" s="17"/>
      <c r="I10" s="20"/>
      <c r="J10" s="82"/>
      <c r="K10" s="82"/>
      <c r="L10" s="39">
        <f t="shared" si="0"/>
        <v>0</v>
      </c>
      <c r="M10" s="39">
        <f t="shared" si="1"/>
        <v>0</v>
      </c>
      <c r="N10" s="21"/>
    </row>
    <row r="11" spans="1:14" s="97" customFormat="1" ht="15.75" customHeight="1">
      <c r="A11" s="17">
        <v>5</v>
      </c>
      <c r="B11" s="17"/>
      <c r="C11" s="17"/>
      <c r="D11" s="17"/>
      <c r="E11" s="19"/>
      <c r="F11" s="17"/>
      <c r="G11" s="17"/>
      <c r="H11" s="17"/>
      <c r="I11" s="20"/>
      <c r="J11" s="82"/>
      <c r="K11" s="82"/>
      <c r="L11" s="39">
        <f t="shared" si="0"/>
        <v>0</v>
      </c>
      <c r="M11" s="39">
        <f t="shared" si="1"/>
        <v>0</v>
      </c>
      <c r="N11" s="21"/>
    </row>
    <row r="12" spans="1:14" s="97" customFormat="1" ht="15.75" customHeight="1">
      <c r="A12" s="17">
        <v>6</v>
      </c>
      <c r="B12" s="17"/>
      <c r="C12" s="17"/>
      <c r="D12" s="17"/>
      <c r="E12" s="19"/>
      <c r="F12" s="17"/>
      <c r="G12" s="17"/>
      <c r="H12" s="17"/>
      <c r="I12" s="20"/>
      <c r="J12" s="82"/>
      <c r="K12" s="82"/>
      <c r="L12" s="39">
        <f t="shared" si="0"/>
        <v>0</v>
      </c>
      <c r="M12" s="39">
        <f t="shared" si="1"/>
        <v>0</v>
      </c>
      <c r="N12" s="21"/>
    </row>
    <row r="13" spans="1:14" s="97" customFormat="1" ht="15.75" customHeight="1">
      <c r="A13" s="17">
        <v>7</v>
      </c>
      <c r="B13" s="17"/>
      <c r="C13" s="17"/>
      <c r="D13" s="17"/>
      <c r="E13" s="19"/>
      <c r="F13" s="17"/>
      <c r="G13" s="17"/>
      <c r="H13" s="17"/>
      <c r="I13" s="20"/>
      <c r="J13" s="82"/>
      <c r="K13" s="82"/>
      <c r="L13" s="39">
        <f t="shared" si="0"/>
        <v>0</v>
      </c>
      <c r="M13" s="39">
        <f t="shared" si="1"/>
        <v>0</v>
      </c>
      <c r="N13" s="21"/>
    </row>
    <row r="14" spans="1:14" s="97" customFormat="1" ht="15.75" customHeight="1">
      <c r="A14" s="17">
        <v>8</v>
      </c>
      <c r="B14" s="17"/>
      <c r="C14" s="17"/>
      <c r="D14" s="17"/>
      <c r="E14" s="19"/>
      <c r="F14" s="17"/>
      <c r="G14" s="17"/>
      <c r="H14" s="17"/>
      <c r="I14" s="20"/>
      <c r="J14" s="82"/>
      <c r="K14" s="82"/>
      <c r="L14" s="39">
        <f t="shared" si="0"/>
        <v>0</v>
      </c>
      <c r="M14" s="39">
        <f t="shared" si="1"/>
        <v>0</v>
      </c>
      <c r="N14" s="21"/>
    </row>
    <row r="15" spans="1:14" s="97" customFormat="1" ht="15.75" customHeight="1">
      <c r="A15" s="17">
        <v>9</v>
      </c>
      <c r="B15" s="17"/>
      <c r="C15" s="17"/>
      <c r="D15" s="17"/>
      <c r="E15" s="19"/>
      <c r="F15" s="17"/>
      <c r="G15" s="17"/>
      <c r="H15" s="17"/>
      <c r="I15" s="20"/>
      <c r="J15" s="82"/>
      <c r="K15" s="82"/>
      <c r="L15" s="39">
        <f t="shared" si="0"/>
        <v>0</v>
      </c>
      <c r="M15" s="39">
        <f t="shared" si="1"/>
        <v>0</v>
      </c>
      <c r="N15" s="21"/>
    </row>
    <row r="16" spans="1:14" s="97" customFormat="1" ht="15.75" customHeight="1">
      <c r="A16" s="17">
        <v>10</v>
      </c>
      <c r="B16" s="17"/>
      <c r="C16" s="17"/>
      <c r="D16" s="17"/>
      <c r="E16" s="19"/>
      <c r="F16" s="17"/>
      <c r="G16" s="17"/>
      <c r="H16" s="17"/>
      <c r="I16" s="20"/>
      <c r="J16" s="82"/>
      <c r="K16" s="82"/>
      <c r="L16" s="39">
        <f t="shared" si="0"/>
        <v>0</v>
      </c>
      <c r="M16" s="39">
        <f t="shared" si="1"/>
        <v>0</v>
      </c>
      <c r="N16" s="21"/>
    </row>
    <row r="17" spans="1:14" s="97" customFormat="1" ht="15.75" customHeight="1">
      <c r="A17" s="17">
        <v>11</v>
      </c>
      <c r="B17" s="17"/>
      <c r="C17" s="17"/>
      <c r="D17" s="17"/>
      <c r="E17" s="19"/>
      <c r="F17" s="17"/>
      <c r="G17" s="17"/>
      <c r="H17" s="17"/>
      <c r="I17" s="20"/>
      <c r="J17" s="82"/>
      <c r="K17" s="82"/>
      <c r="L17" s="39">
        <f t="shared" si="0"/>
        <v>0</v>
      </c>
      <c r="M17" s="39">
        <f t="shared" si="1"/>
        <v>0</v>
      </c>
      <c r="N17" s="21"/>
    </row>
    <row r="18" spans="1:14" s="97" customFormat="1" ht="15.75" customHeight="1">
      <c r="A18" s="17">
        <v>12</v>
      </c>
      <c r="B18" s="17"/>
      <c r="C18" s="17"/>
      <c r="D18" s="17"/>
      <c r="E18" s="19"/>
      <c r="F18" s="17"/>
      <c r="G18" s="17"/>
      <c r="H18" s="17"/>
      <c r="I18" s="20"/>
      <c r="J18" s="82"/>
      <c r="K18" s="82"/>
      <c r="L18" s="39">
        <f t="shared" si="0"/>
        <v>0</v>
      </c>
      <c r="M18" s="39">
        <f t="shared" si="1"/>
        <v>0</v>
      </c>
      <c r="N18" s="21"/>
    </row>
    <row r="19" spans="1:14" s="97" customFormat="1" ht="15.75" customHeight="1">
      <c r="A19" s="17">
        <v>13</v>
      </c>
      <c r="B19" s="17"/>
      <c r="C19" s="17"/>
      <c r="D19" s="17"/>
      <c r="E19" s="19"/>
      <c r="F19" s="17"/>
      <c r="G19" s="17"/>
      <c r="H19" s="17"/>
      <c r="I19" s="20"/>
      <c r="J19" s="82"/>
      <c r="K19" s="82"/>
      <c r="L19" s="39">
        <f t="shared" si="0"/>
        <v>0</v>
      </c>
      <c r="M19" s="39">
        <f t="shared" si="1"/>
        <v>0</v>
      </c>
      <c r="N19" s="21"/>
    </row>
    <row r="20" spans="1:14" s="97" customFormat="1" ht="15.75" customHeight="1">
      <c r="A20" s="17">
        <v>14</v>
      </c>
      <c r="B20" s="17"/>
      <c r="C20" s="17"/>
      <c r="D20" s="17"/>
      <c r="E20" s="19"/>
      <c r="F20" s="17"/>
      <c r="G20" s="17"/>
      <c r="H20" s="17"/>
      <c r="I20" s="20"/>
      <c r="J20" s="82"/>
      <c r="K20" s="82"/>
      <c r="L20" s="39">
        <f t="shared" si="0"/>
        <v>0</v>
      </c>
      <c r="M20" s="39">
        <f t="shared" si="1"/>
        <v>0</v>
      </c>
      <c r="N20" s="21"/>
    </row>
    <row r="21" spans="1:14" s="97" customFormat="1" ht="15.75" customHeight="1">
      <c r="A21" s="17">
        <v>15</v>
      </c>
      <c r="B21" s="17"/>
      <c r="C21" s="17"/>
      <c r="D21" s="17"/>
      <c r="E21" s="19"/>
      <c r="F21" s="17"/>
      <c r="G21" s="17"/>
      <c r="H21" s="17"/>
      <c r="I21" s="20"/>
      <c r="J21" s="82"/>
      <c r="K21" s="82"/>
      <c r="L21" s="39">
        <f t="shared" si="0"/>
        <v>0</v>
      </c>
      <c r="M21" s="39">
        <f t="shared" si="1"/>
        <v>0</v>
      </c>
      <c r="N21" s="21"/>
    </row>
    <row r="22" spans="1:14" s="97" customFormat="1" ht="15.75" customHeight="1">
      <c r="A22" s="17">
        <v>16</v>
      </c>
      <c r="B22" s="17"/>
      <c r="C22" s="17"/>
      <c r="D22" s="17"/>
      <c r="E22" s="19"/>
      <c r="F22" s="17"/>
      <c r="G22" s="17"/>
      <c r="H22" s="17"/>
      <c r="I22" s="20"/>
      <c r="J22" s="82"/>
      <c r="K22" s="82"/>
      <c r="L22" s="39">
        <f t="shared" si="0"/>
        <v>0</v>
      </c>
      <c r="M22" s="39">
        <f t="shared" si="1"/>
        <v>0</v>
      </c>
      <c r="N22" s="21"/>
    </row>
    <row r="23" spans="1:14" s="97" customFormat="1" ht="15.75" customHeight="1">
      <c r="A23" s="17">
        <v>17</v>
      </c>
      <c r="B23" s="17"/>
      <c r="C23" s="17"/>
      <c r="D23" s="17"/>
      <c r="E23" s="19"/>
      <c r="F23" s="17"/>
      <c r="G23" s="17"/>
      <c r="H23" s="17"/>
      <c r="I23" s="20"/>
      <c r="J23" s="82"/>
      <c r="K23" s="82"/>
      <c r="L23" s="39">
        <f t="shared" si="0"/>
        <v>0</v>
      </c>
      <c r="M23" s="39">
        <f t="shared" si="1"/>
        <v>0</v>
      </c>
      <c r="N23" s="21"/>
    </row>
    <row r="24" spans="1:14" s="97" customFormat="1" ht="15.75" customHeight="1">
      <c r="A24" s="17">
        <v>18</v>
      </c>
      <c r="B24" s="17"/>
      <c r="C24" s="17"/>
      <c r="D24" s="17"/>
      <c r="E24" s="19"/>
      <c r="F24" s="17"/>
      <c r="G24" s="17"/>
      <c r="H24" s="17"/>
      <c r="I24" s="20"/>
      <c r="J24" s="82"/>
      <c r="K24" s="82"/>
      <c r="L24" s="39">
        <f t="shared" si="0"/>
        <v>0</v>
      </c>
      <c r="M24" s="39">
        <f t="shared" si="1"/>
        <v>0</v>
      </c>
      <c r="N24" s="21"/>
    </row>
    <row r="25" spans="1:14" s="97" customFormat="1" ht="15.75" customHeight="1">
      <c r="A25" s="17">
        <v>19</v>
      </c>
      <c r="B25" s="17"/>
      <c r="C25" s="17"/>
      <c r="D25" s="17"/>
      <c r="E25" s="19"/>
      <c r="F25" s="17"/>
      <c r="G25" s="17"/>
      <c r="H25" s="17"/>
      <c r="I25" s="20"/>
      <c r="J25" s="82"/>
      <c r="K25" s="82"/>
      <c r="L25" s="39">
        <f t="shared" si="0"/>
        <v>0</v>
      </c>
      <c r="M25" s="39">
        <f t="shared" si="1"/>
        <v>0</v>
      </c>
      <c r="N25" s="21"/>
    </row>
    <row r="26" spans="1:14" s="97" customFormat="1" ht="15.75" customHeight="1">
      <c r="A26" s="17">
        <v>20</v>
      </c>
      <c r="B26" s="17"/>
      <c r="C26" s="17"/>
      <c r="D26" s="17"/>
      <c r="E26" s="19"/>
      <c r="F26" s="17"/>
      <c r="G26" s="17"/>
      <c r="H26" s="17"/>
      <c r="I26" s="20"/>
      <c r="J26" s="82"/>
      <c r="K26" s="82"/>
      <c r="L26" s="39">
        <f t="shared" si="0"/>
        <v>0</v>
      </c>
      <c r="M26" s="39">
        <f t="shared" si="1"/>
        <v>0</v>
      </c>
      <c r="N26" s="21"/>
    </row>
    <row r="27" spans="1:14" s="97" customFormat="1" ht="15.75" customHeight="1">
      <c r="A27" s="433" t="s">
        <v>307</v>
      </c>
      <c r="B27" s="452"/>
      <c r="C27" s="452"/>
      <c r="D27" s="452"/>
      <c r="E27" s="452"/>
      <c r="F27" s="452"/>
      <c r="G27" s="452"/>
      <c r="H27" s="434"/>
      <c r="I27" s="99">
        <f>SUM(I7:I26)</f>
        <v>0</v>
      </c>
      <c r="J27" s="83">
        <f>SUM(J7:J26)</f>
        <v>0</v>
      </c>
      <c r="K27" s="83">
        <f>SUM(K7:K26)</f>
        <v>0</v>
      </c>
      <c r="L27" s="83">
        <f>IF(SUM(L7:L26)-(K27-J27)&lt;0.001,SUM(L7:L26),"false")</f>
        <v>0</v>
      </c>
      <c r="M27" s="39">
        <f t="shared" si="1"/>
        <v>0</v>
      </c>
      <c r="N27" s="24"/>
    </row>
    <row r="28" spans="1:14" s="10" customFormat="1" ht="15.75" customHeight="1">
      <c r="A28" s="25"/>
      <c r="D28" s="418"/>
      <c r="E28" s="418"/>
      <c r="F28" s="418"/>
      <c r="G28" s="26"/>
      <c r="H28" s="26"/>
      <c r="I28" s="26"/>
      <c r="J28" s="26"/>
      <c r="K28" s="26"/>
    </row>
    <row r="29" spans="1:14" s="10" customFormat="1" ht="15.75" customHeight="1">
      <c r="A29" s="425" t="str">
        <f>表头信息!D8&amp;表头信息!E8</f>
        <v>产权持有单位填表人：谭勃</v>
      </c>
      <c r="B29" s="425"/>
      <c r="C29" s="425"/>
      <c r="D29" s="425"/>
      <c r="E29" s="425"/>
      <c r="F29" s="31"/>
      <c r="I29" s="31"/>
      <c r="J29" s="31"/>
      <c r="K29" s="426" t="str">
        <f>表头信息!D20&amp;表头信息!E23</f>
        <v>评估人员：柳青、殷涛</v>
      </c>
      <c r="L29" s="426"/>
      <c r="M29" s="426"/>
      <c r="N29" s="426"/>
    </row>
    <row r="30" spans="1:14" s="10" customFormat="1" ht="15.75" customHeight="1">
      <c r="A30" s="30" t="str">
        <f>表头信息!D11&amp;表头信息!E11</f>
        <v>填表日期：2022年11月2日</v>
      </c>
      <c r="B30" s="28"/>
      <c r="C30" s="28"/>
      <c r="D30" s="28"/>
      <c r="E30" s="31"/>
      <c r="F30" s="31"/>
      <c r="H30" s="31"/>
      <c r="I30" s="31"/>
      <c r="J30" s="31"/>
    </row>
    <row r="31" spans="1:14" ht="15.75" customHeight="1">
      <c r="D31" s="98"/>
      <c r="E31" s="98"/>
      <c r="F31" s="98"/>
    </row>
  </sheetData>
  <protectedRanges>
    <protectedRange sqref="A7:K26 N7:N26" name="区域1"/>
  </protectedRanges>
  <mergeCells count="22">
    <mergeCell ref="D28:F28"/>
    <mergeCell ref="A29:E29"/>
    <mergeCell ref="K29:N29"/>
    <mergeCell ref="A5:A6"/>
    <mergeCell ref="B5:B6"/>
    <mergeCell ref="C5:C6"/>
    <mergeCell ref="D5:D6"/>
    <mergeCell ref="E5:E6"/>
    <mergeCell ref="F5:F6"/>
    <mergeCell ref="G5:G6"/>
    <mergeCell ref="H5:H6"/>
    <mergeCell ref="I5:I6"/>
    <mergeCell ref="J5:J6"/>
    <mergeCell ref="K5:K6"/>
    <mergeCell ref="L5:L6"/>
    <mergeCell ref="M5:M6"/>
    <mergeCell ref="A1:N1"/>
    <mergeCell ref="A2:N2"/>
    <mergeCell ref="M3:N3"/>
    <mergeCell ref="A4:D4"/>
    <mergeCell ref="A27:H27"/>
    <mergeCell ref="N5:N6"/>
  </mergeCells>
  <phoneticPr fontId="67" type="noConversion"/>
  <hyperlinks>
    <hyperlink ref="A1:N1" location="'4-13无形资产汇总'!B8" display="=&quot;无形资产—矿业权评估&quot;&amp;表头信息!E35" xr:uid="{00000000-0004-0000-44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0520" r:id="rId4" name="Check Box 72">
              <controlPr defaultSize="0" autoPict="0" macro="[0]!无形矿业权_复选框72_Click">
                <anchor moveWithCells="1">
                  <from>
                    <xdr:col>14</xdr:col>
                    <xdr:colOff>0</xdr:colOff>
                    <xdr:row>0</xdr:row>
                    <xdr:rowOff>76200</xdr:rowOff>
                  </from>
                  <to>
                    <xdr:col>16</xdr:col>
                    <xdr:colOff>19050</xdr:colOff>
                    <xdr:row>1</xdr:row>
                    <xdr:rowOff>123825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O31"/>
  <sheetViews>
    <sheetView view="pageBreakPreview" zoomScaleNormal="100" workbookViewId="0">
      <pane xSplit="1" ySplit="6" topLeftCell="B7" activePane="bottomRight" state="frozen"/>
      <selection pane="topRight"/>
      <selection pane="bottomLeft"/>
      <selection pane="bottomRight" sqref="A1:J1"/>
    </sheetView>
  </sheetViews>
  <sheetFormatPr defaultColWidth="8.625" defaultRowHeight="15.75" customHeight="1"/>
  <cols>
    <col min="1" max="1" width="5.375" style="225" customWidth="1"/>
    <col min="2" max="2" width="19.375" style="225" customWidth="1"/>
    <col min="3" max="3" width="8.75" style="225" customWidth="1"/>
    <col min="4" max="4" width="13.5" style="225" customWidth="1"/>
    <col min="5" max="5" width="15.125" style="225" customWidth="1"/>
    <col min="6" max="9" width="13.5" style="225" customWidth="1"/>
    <col min="10" max="10" width="14.625" style="225" customWidth="1"/>
    <col min="11" max="32" width="9" style="225"/>
    <col min="33" max="16384" width="8.625" style="225"/>
  </cols>
  <sheetData>
    <row r="1" spans="1:15" s="222" customFormat="1" ht="30" customHeight="1">
      <c r="A1" s="415" t="str">
        <f>"货币资金—现金评估"&amp;表头信息!E35</f>
        <v>货币资金—现金评估明细表</v>
      </c>
      <c r="B1" s="415"/>
      <c r="C1" s="415"/>
      <c r="D1" s="415"/>
      <c r="E1" s="415"/>
      <c r="F1" s="415"/>
      <c r="G1" s="415"/>
      <c r="H1" s="437"/>
      <c r="I1" s="437"/>
      <c r="J1" s="437"/>
      <c r="K1" s="236"/>
    </row>
    <row r="2" spans="1:15" ht="15.75" customHeight="1">
      <c r="A2" s="438" t="str">
        <f>表头信息!D5&amp;表头信息!E5</f>
        <v>评估基准日：2022年10月31日</v>
      </c>
      <c r="B2" s="438"/>
      <c r="C2" s="438"/>
      <c r="D2" s="438"/>
      <c r="E2" s="438"/>
      <c r="F2" s="438"/>
      <c r="G2" s="438"/>
      <c r="H2" s="438"/>
      <c r="I2" s="438"/>
      <c r="J2" s="438"/>
    </row>
    <row r="3" spans="1:15" ht="15.75" customHeight="1">
      <c r="A3" s="226"/>
      <c r="B3" s="226"/>
      <c r="C3" s="226"/>
      <c r="D3" s="226"/>
      <c r="E3" s="226"/>
      <c r="F3" s="226"/>
      <c r="G3" s="227"/>
      <c r="H3" s="227"/>
      <c r="I3" s="439" t="s">
        <v>292</v>
      </c>
      <c r="J3" s="440"/>
    </row>
    <row r="4" spans="1:15" ht="15.75" customHeight="1">
      <c r="A4" s="228" t="str">
        <f>表头信息!D2&amp;表头信息!E2</f>
        <v>产权持有单位：西安曲江楼观旅游农业开发有限公司</v>
      </c>
      <c r="B4" s="229"/>
      <c r="C4" s="229"/>
      <c r="D4" s="229"/>
      <c r="E4" s="229"/>
      <c r="F4" s="229"/>
      <c r="G4" s="229"/>
      <c r="H4" s="441" t="s">
        <v>3</v>
      </c>
      <c r="I4" s="442"/>
      <c r="J4" s="442"/>
    </row>
    <row r="5" spans="1:15" s="223" customFormat="1" ht="15.75" customHeight="1">
      <c r="A5" s="446" t="s">
        <v>5</v>
      </c>
      <c r="B5" s="446" t="s">
        <v>293</v>
      </c>
      <c r="C5" s="446" t="s">
        <v>294</v>
      </c>
      <c r="D5" s="446" t="s">
        <v>295</v>
      </c>
      <c r="E5" s="446" t="s">
        <v>296</v>
      </c>
      <c r="F5" s="446" t="s">
        <v>238</v>
      </c>
      <c r="G5" s="446" t="s">
        <v>239</v>
      </c>
      <c r="H5" s="446" t="s">
        <v>240</v>
      </c>
      <c r="I5" s="446" t="s">
        <v>241</v>
      </c>
      <c r="J5" s="446" t="s">
        <v>8</v>
      </c>
      <c r="K5" s="68" t="s">
        <v>297</v>
      </c>
      <c r="L5" s="68"/>
      <c r="M5" s="68" t="s">
        <v>298</v>
      </c>
      <c r="N5" s="68"/>
      <c r="O5" s="68" t="s">
        <v>299</v>
      </c>
    </row>
    <row r="6" spans="1:15" s="223" customFormat="1" ht="15.75" customHeight="1">
      <c r="A6" s="447"/>
      <c r="B6" s="447"/>
      <c r="C6" s="447"/>
      <c r="D6" s="447"/>
      <c r="E6" s="447"/>
      <c r="F6" s="447"/>
      <c r="G6" s="447"/>
      <c r="H6" s="447"/>
      <c r="I6" s="447"/>
      <c r="J6" s="447"/>
      <c r="K6" s="68" t="s">
        <v>300</v>
      </c>
      <c r="L6" s="68" t="s">
        <v>301</v>
      </c>
      <c r="M6" s="68" t="s">
        <v>302</v>
      </c>
      <c r="N6" s="68" t="s">
        <v>303</v>
      </c>
      <c r="O6" s="68" t="s">
        <v>304</v>
      </c>
    </row>
    <row r="7" spans="1:15" s="224" customFormat="1" ht="15.75" customHeight="1">
      <c r="A7" s="230">
        <v>1</v>
      </c>
      <c r="B7" s="231" t="s">
        <v>305</v>
      </c>
      <c r="C7" s="232" t="s">
        <v>306</v>
      </c>
      <c r="D7" s="82"/>
      <c r="E7" s="233"/>
      <c r="F7" s="82"/>
      <c r="G7" s="82"/>
      <c r="H7" s="39">
        <f>G7-F7</f>
        <v>0</v>
      </c>
      <c r="I7" s="39">
        <f>IF(F7=0,0,H7/ABS(F7))*100</f>
        <v>0</v>
      </c>
      <c r="J7" s="237"/>
    </row>
    <row r="8" spans="1:15" s="224" customFormat="1" ht="15.75" customHeight="1">
      <c r="A8" s="230">
        <v>2</v>
      </c>
      <c r="B8" s="234"/>
      <c r="C8" s="230"/>
      <c r="D8" s="82"/>
      <c r="E8" s="233"/>
      <c r="F8" s="82"/>
      <c r="G8" s="82"/>
      <c r="H8" s="39"/>
      <c r="I8" s="39"/>
      <c r="J8" s="237"/>
    </row>
    <row r="9" spans="1:15" s="224" customFormat="1" ht="15.75" customHeight="1">
      <c r="A9" s="230">
        <v>3</v>
      </c>
      <c r="B9" s="234"/>
      <c r="C9" s="230"/>
      <c r="D9" s="82"/>
      <c r="E9" s="233"/>
      <c r="F9" s="82"/>
      <c r="G9" s="82"/>
      <c r="H9" s="39"/>
      <c r="I9" s="39"/>
      <c r="J9" s="237"/>
    </row>
    <row r="10" spans="1:15" s="224" customFormat="1" ht="15.75" customHeight="1">
      <c r="A10" s="230">
        <v>4</v>
      </c>
      <c r="B10" s="234"/>
      <c r="C10" s="230"/>
      <c r="D10" s="82"/>
      <c r="E10" s="233"/>
      <c r="F10" s="82"/>
      <c r="G10" s="82"/>
      <c r="H10" s="39"/>
      <c r="I10" s="39"/>
      <c r="J10" s="237"/>
    </row>
    <row r="11" spans="1:15" s="224" customFormat="1" ht="15.75" customHeight="1">
      <c r="A11" s="230">
        <v>5</v>
      </c>
      <c r="B11" s="234"/>
      <c r="C11" s="230"/>
      <c r="D11" s="82"/>
      <c r="E11" s="233"/>
      <c r="F11" s="82"/>
      <c r="G11" s="82"/>
      <c r="H11" s="39"/>
      <c r="I11" s="39"/>
      <c r="J11" s="237"/>
    </row>
    <row r="12" spans="1:15" s="224" customFormat="1" ht="15.75" customHeight="1">
      <c r="A12" s="230">
        <v>6</v>
      </c>
      <c r="B12" s="234"/>
      <c r="C12" s="230"/>
      <c r="D12" s="82"/>
      <c r="E12" s="233"/>
      <c r="F12" s="82"/>
      <c r="G12" s="82"/>
      <c r="H12" s="39"/>
      <c r="I12" s="39"/>
      <c r="J12" s="237"/>
    </row>
    <row r="13" spans="1:15" s="224" customFormat="1" ht="15.75" customHeight="1">
      <c r="A13" s="230">
        <v>7</v>
      </c>
      <c r="B13" s="234"/>
      <c r="C13" s="230"/>
      <c r="D13" s="82"/>
      <c r="E13" s="233"/>
      <c r="F13" s="82"/>
      <c r="G13" s="82"/>
      <c r="H13" s="39"/>
      <c r="I13" s="39"/>
      <c r="J13" s="237"/>
    </row>
    <row r="14" spans="1:15" s="224" customFormat="1" ht="15.75" customHeight="1">
      <c r="A14" s="230">
        <v>8</v>
      </c>
      <c r="B14" s="234"/>
      <c r="C14" s="230"/>
      <c r="D14" s="82"/>
      <c r="E14" s="233"/>
      <c r="F14" s="82"/>
      <c r="G14" s="82"/>
      <c r="H14" s="39"/>
      <c r="I14" s="39"/>
      <c r="J14" s="237"/>
    </row>
    <row r="15" spans="1:15" s="224" customFormat="1" ht="15.75" customHeight="1">
      <c r="A15" s="230">
        <v>9</v>
      </c>
      <c r="B15" s="234"/>
      <c r="C15" s="230"/>
      <c r="D15" s="82"/>
      <c r="E15" s="233"/>
      <c r="F15" s="82"/>
      <c r="G15" s="82"/>
      <c r="H15" s="39"/>
      <c r="I15" s="39"/>
      <c r="J15" s="237"/>
    </row>
    <row r="16" spans="1:15" s="224" customFormat="1" ht="15.75" customHeight="1">
      <c r="A16" s="230">
        <v>10</v>
      </c>
      <c r="B16" s="234"/>
      <c r="C16" s="230"/>
      <c r="D16" s="82"/>
      <c r="E16" s="233"/>
      <c r="F16" s="82"/>
      <c r="G16" s="82"/>
      <c r="H16" s="39"/>
      <c r="I16" s="39"/>
      <c r="J16" s="237"/>
    </row>
    <row r="17" spans="1:10" s="224" customFormat="1" ht="15.75" customHeight="1">
      <c r="A17" s="230">
        <v>11</v>
      </c>
      <c r="B17" s="234"/>
      <c r="C17" s="230"/>
      <c r="D17" s="82"/>
      <c r="E17" s="233"/>
      <c r="F17" s="82"/>
      <c r="G17" s="82"/>
      <c r="H17" s="39"/>
      <c r="I17" s="39"/>
      <c r="J17" s="237"/>
    </row>
    <row r="18" spans="1:10" s="224" customFormat="1" ht="15.75" customHeight="1">
      <c r="A18" s="230">
        <v>12</v>
      </c>
      <c r="B18" s="234"/>
      <c r="C18" s="230"/>
      <c r="D18" s="82"/>
      <c r="E18" s="233"/>
      <c r="F18" s="82"/>
      <c r="G18" s="82"/>
      <c r="H18" s="39"/>
      <c r="I18" s="39"/>
      <c r="J18" s="237"/>
    </row>
    <row r="19" spans="1:10" s="224" customFormat="1" ht="15.75" customHeight="1">
      <c r="A19" s="230">
        <v>13</v>
      </c>
      <c r="B19" s="234"/>
      <c r="C19" s="230"/>
      <c r="D19" s="82"/>
      <c r="E19" s="233"/>
      <c r="F19" s="82"/>
      <c r="G19" s="82"/>
      <c r="H19" s="39"/>
      <c r="I19" s="39"/>
      <c r="J19" s="237"/>
    </row>
    <row r="20" spans="1:10" s="224" customFormat="1" ht="15.75" customHeight="1">
      <c r="A20" s="230">
        <v>14</v>
      </c>
      <c r="B20" s="234"/>
      <c r="C20" s="230"/>
      <c r="D20" s="82"/>
      <c r="E20" s="233"/>
      <c r="F20" s="82"/>
      <c r="G20" s="82"/>
      <c r="H20" s="39"/>
      <c r="I20" s="39"/>
      <c r="J20" s="237"/>
    </row>
    <row r="21" spans="1:10" s="224" customFormat="1" ht="15.75" customHeight="1">
      <c r="A21" s="230">
        <v>15</v>
      </c>
      <c r="B21" s="234"/>
      <c r="C21" s="230"/>
      <c r="D21" s="82"/>
      <c r="E21" s="233"/>
      <c r="F21" s="82"/>
      <c r="G21" s="82"/>
      <c r="H21" s="39"/>
      <c r="I21" s="39"/>
      <c r="J21" s="237"/>
    </row>
    <row r="22" spans="1:10" s="224" customFormat="1" ht="15.75" customHeight="1">
      <c r="A22" s="230">
        <v>16</v>
      </c>
      <c r="B22" s="234"/>
      <c r="C22" s="230"/>
      <c r="D22" s="82"/>
      <c r="E22" s="233"/>
      <c r="F22" s="82"/>
      <c r="G22" s="82"/>
      <c r="H22" s="39"/>
      <c r="I22" s="39"/>
      <c r="J22" s="237"/>
    </row>
    <row r="23" spans="1:10" s="224" customFormat="1" ht="15.75" customHeight="1">
      <c r="A23" s="230">
        <v>17</v>
      </c>
      <c r="B23" s="234"/>
      <c r="C23" s="230"/>
      <c r="D23" s="82"/>
      <c r="E23" s="233"/>
      <c r="F23" s="82"/>
      <c r="G23" s="82"/>
      <c r="H23" s="39"/>
      <c r="I23" s="39"/>
      <c r="J23" s="237"/>
    </row>
    <row r="24" spans="1:10" s="224" customFormat="1" ht="15.75" customHeight="1">
      <c r="A24" s="230">
        <v>18</v>
      </c>
      <c r="B24" s="234"/>
      <c r="C24" s="230"/>
      <c r="D24" s="82"/>
      <c r="E24" s="233"/>
      <c r="F24" s="82"/>
      <c r="G24" s="82"/>
      <c r="H24" s="39"/>
      <c r="I24" s="39"/>
      <c r="J24" s="237"/>
    </row>
    <row r="25" spans="1:10" s="224" customFormat="1" ht="15.75" customHeight="1">
      <c r="A25" s="230">
        <v>19</v>
      </c>
      <c r="B25" s="234"/>
      <c r="C25" s="230"/>
      <c r="D25" s="82"/>
      <c r="E25" s="233"/>
      <c r="F25" s="82"/>
      <c r="G25" s="82"/>
      <c r="H25" s="39"/>
      <c r="I25" s="39"/>
      <c r="J25" s="237"/>
    </row>
    <row r="26" spans="1:10" s="224" customFormat="1" ht="15.75" customHeight="1">
      <c r="A26" s="230">
        <v>20</v>
      </c>
      <c r="B26" s="234"/>
      <c r="C26" s="230"/>
      <c r="D26" s="82"/>
      <c r="E26" s="233"/>
      <c r="F26" s="82"/>
      <c r="G26" s="82"/>
      <c r="H26" s="39"/>
      <c r="I26" s="39"/>
      <c r="J26" s="237"/>
    </row>
    <row r="27" spans="1:10" s="224" customFormat="1" ht="15.75" customHeight="1">
      <c r="A27" s="443" t="s">
        <v>307</v>
      </c>
      <c r="B27" s="444"/>
      <c r="C27" s="444"/>
      <c r="D27" s="444"/>
      <c r="E27" s="445"/>
      <c r="F27" s="79">
        <f>SUM(F7:F26)</f>
        <v>0</v>
      </c>
      <c r="G27" s="79">
        <f>SUM(G7:G26)</f>
        <v>0</v>
      </c>
      <c r="H27" s="79">
        <f>IF(SUM(H7:H26)-(G27-F27)&lt;0.001,SUM(H7:H26),"false")</f>
        <v>0</v>
      </c>
      <c r="I27" s="39">
        <f>IF(F27=0,0,H27/ABS(F27))*100</f>
        <v>0</v>
      </c>
      <c r="J27" s="238"/>
    </row>
    <row r="28" spans="1:10" s="31" customFormat="1" ht="15.75" customHeight="1">
      <c r="A28" s="25"/>
      <c r="B28" s="10"/>
      <c r="C28" s="10"/>
      <c r="D28" s="418"/>
      <c r="E28" s="418"/>
      <c r="F28" s="418"/>
      <c r="G28" s="26"/>
      <c r="H28" s="26"/>
      <c r="I28" s="26"/>
      <c r="J28" s="26"/>
    </row>
    <row r="29" spans="1:10" s="31" customFormat="1" ht="15.75" customHeight="1">
      <c r="A29" s="425" t="str">
        <f>表头信息!D8&amp;表头信息!E8</f>
        <v>产权持有单位填表人：谭勃</v>
      </c>
      <c r="B29" s="425"/>
      <c r="C29" s="425"/>
      <c r="D29" s="425"/>
      <c r="E29" s="425"/>
      <c r="H29" s="426" t="str">
        <f>表头信息!D20&amp;表头信息!E23</f>
        <v>评估人员：柳青、殷涛</v>
      </c>
      <c r="I29" s="426"/>
      <c r="J29" s="426"/>
    </row>
    <row r="30" spans="1:10" s="31" customFormat="1" ht="15.75" customHeight="1">
      <c r="A30" s="30" t="str">
        <f>表头信息!D11&amp;表头信息!E11</f>
        <v>填表日期：2022年11月2日</v>
      </c>
      <c r="B30" s="28"/>
      <c r="C30" s="28"/>
      <c r="D30" s="28"/>
    </row>
    <row r="31" spans="1:10" ht="15.75" customHeight="1">
      <c r="D31" s="235"/>
      <c r="E31" s="235"/>
      <c r="F31" s="235"/>
    </row>
  </sheetData>
  <protectedRanges>
    <protectedRange sqref="J7:J26 A7:G26" name="区域1"/>
  </protectedRanges>
  <mergeCells count="18">
    <mergeCell ref="D28:F28"/>
    <mergeCell ref="A29:E29"/>
    <mergeCell ref="H29:J29"/>
    <mergeCell ref="A5:A6"/>
    <mergeCell ref="B5:B6"/>
    <mergeCell ref="C5:C6"/>
    <mergeCell ref="D5:D6"/>
    <mergeCell ref="E5:E6"/>
    <mergeCell ref="F5:F6"/>
    <mergeCell ref="G5:G6"/>
    <mergeCell ref="H5:H6"/>
    <mergeCell ref="I5:I6"/>
    <mergeCell ref="J5:J6"/>
    <mergeCell ref="A1:J1"/>
    <mergeCell ref="A2:J2"/>
    <mergeCell ref="I3:J3"/>
    <mergeCell ref="H4:J4"/>
    <mergeCell ref="A27:E27"/>
  </mergeCells>
  <phoneticPr fontId="67" type="noConversion"/>
  <conditionalFormatting sqref="K5:O6">
    <cfRule type="expression" dxfId="34" priority="1" stopIfTrue="1">
      <formula>$L$8=""</formula>
    </cfRule>
  </conditionalFormatting>
  <hyperlinks>
    <hyperlink ref="A1:J1" location="'3-1货币资金汇总表'!B7" display="=&quot;货币资金—现金评估&quot;&amp;表头信息!E35" xr:uid="{00000000-0004-0000-0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533" r:id="rId4" name="Check Box 485">
              <controlPr defaultSize="0" autoPict="0" macro="[0]!复选框485_Click">
                <anchor moveWithCells="1">
                  <from>
                    <xdr:col>11</xdr:col>
                    <xdr:colOff>85725</xdr:colOff>
                    <xdr:row>0</xdr:row>
                    <xdr:rowOff>85725</xdr:rowOff>
                  </from>
                  <to>
                    <xdr:col>12</xdr:col>
                    <xdr:colOff>314325</xdr:colOff>
                    <xdr:row>1</xdr:row>
                    <xdr:rowOff>9525</xdr:rowOff>
                  </to>
                </anchor>
              </controlPr>
            </control>
          </mc:Choice>
        </mc:AlternateContent>
      </controls>
    </mc:Choice>
  </mc:AlternateContent>
</worksheet>
</file>

<file path=xl/worksheets/sheet7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dimension ref="A1:K31"/>
  <sheetViews>
    <sheetView view="pageBreakPreview" zoomScale="85" zoomScaleNormal="100" workbookViewId="0">
      <pane xSplit="1" ySplit="6" topLeftCell="B7" activePane="bottomRight" state="frozen"/>
      <selection pane="topRight"/>
      <selection pane="bottomLeft"/>
      <selection pane="bottomRight" sqref="A1:K1"/>
    </sheetView>
  </sheetViews>
  <sheetFormatPr defaultColWidth="8.625" defaultRowHeight="15.75" customHeight="1"/>
  <cols>
    <col min="1" max="1" width="5.75" style="11" customWidth="1"/>
    <col min="2" max="2" width="26.5" style="11" customWidth="1"/>
    <col min="3" max="3" width="5.25" style="11" customWidth="1"/>
    <col min="4" max="4" width="8.125" style="11" customWidth="1"/>
    <col min="5" max="5" width="11.25" style="11" customWidth="1"/>
    <col min="6" max="10" width="12" style="11" customWidth="1"/>
    <col min="11" max="11" width="13.5" style="11" customWidth="1"/>
    <col min="12" max="32" width="9" style="11"/>
    <col min="33" max="16384" width="8.625" style="11"/>
  </cols>
  <sheetData>
    <row r="1" spans="1:11" s="7" customFormat="1" ht="30" customHeight="1">
      <c r="A1" s="415" t="str">
        <f>"无形资产—其他无形资产评估"&amp;表头信息!E35</f>
        <v>无形资产—其他无形资产评估明细表</v>
      </c>
      <c r="B1" s="415"/>
      <c r="C1" s="415"/>
      <c r="D1" s="415"/>
      <c r="E1" s="415"/>
      <c r="F1" s="415"/>
      <c r="G1" s="415"/>
      <c r="H1" s="437"/>
      <c r="I1" s="437"/>
      <c r="J1" s="437"/>
      <c r="K1" s="437"/>
    </row>
    <row r="2" spans="1:11" ht="15.75" customHeight="1">
      <c r="A2" s="417" t="str">
        <f>表头信息!D5&amp;表头信息!E5</f>
        <v>评估基准日：2022年10月31日</v>
      </c>
      <c r="B2" s="417"/>
      <c r="C2" s="417"/>
      <c r="D2" s="417"/>
      <c r="E2" s="417"/>
      <c r="F2" s="417"/>
      <c r="G2" s="417"/>
      <c r="H2" s="457"/>
      <c r="I2" s="457"/>
      <c r="J2" s="457"/>
      <c r="K2" s="457"/>
    </row>
    <row r="3" spans="1:11" ht="15.75" customHeight="1">
      <c r="A3" s="12"/>
      <c r="B3" s="12"/>
      <c r="C3" s="12"/>
      <c r="D3" s="12"/>
      <c r="E3" s="13"/>
      <c r="F3" s="12"/>
      <c r="G3" s="12"/>
      <c r="H3" s="13"/>
      <c r="I3" s="13"/>
      <c r="J3" s="13"/>
      <c r="K3" s="14" t="s">
        <v>793</v>
      </c>
    </row>
    <row r="4" spans="1:11" ht="15.75" customHeight="1">
      <c r="A4" s="64" t="str">
        <f>表头信息!D2&amp;表头信息!E2</f>
        <v>产权持有单位：西安曲江楼观旅游农业开发有限公司</v>
      </c>
      <c r="B4" s="15"/>
      <c r="C4" s="15"/>
      <c r="D4" s="15"/>
      <c r="E4" s="15"/>
      <c r="F4" s="15"/>
      <c r="G4" s="15"/>
      <c r="H4" s="15"/>
      <c r="I4" s="15"/>
      <c r="J4" s="15"/>
      <c r="K4" s="16" t="s">
        <v>3</v>
      </c>
    </row>
    <row r="5" spans="1:11" s="8" customFormat="1" ht="15.75" customHeight="1">
      <c r="A5" s="455" t="s">
        <v>5</v>
      </c>
      <c r="B5" s="455" t="s">
        <v>794</v>
      </c>
      <c r="C5" s="455" t="s">
        <v>657</v>
      </c>
      <c r="D5" s="455" t="s">
        <v>795</v>
      </c>
      <c r="E5" s="455" t="s">
        <v>796</v>
      </c>
      <c r="F5" s="455" t="s">
        <v>522</v>
      </c>
      <c r="G5" s="455" t="s">
        <v>238</v>
      </c>
      <c r="H5" s="455" t="s">
        <v>239</v>
      </c>
      <c r="I5" s="455" t="s">
        <v>240</v>
      </c>
      <c r="J5" s="455" t="s">
        <v>241</v>
      </c>
      <c r="K5" s="455" t="s">
        <v>8</v>
      </c>
    </row>
    <row r="6" spans="1:11" s="8" customFormat="1" ht="15.75" customHeight="1">
      <c r="A6" s="456"/>
      <c r="B6" s="456"/>
      <c r="C6" s="456"/>
      <c r="D6" s="456"/>
      <c r="E6" s="456"/>
      <c r="F6" s="456"/>
      <c r="G6" s="456"/>
      <c r="H6" s="456"/>
      <c r="I6" s="456"/>
      <c r="J6" s="456" t="s">
        <v>314</v>
      </c>
      <c r="K6" s="456"/>
    </row>
    <row r="7" spans="1:11" s="9" customFormat="1" ht="15.75" customHeight="1">
      <c r="A7" s="17">
        <v>1</v>
      </c>
      <c r="B7" s="18"/>
      <c r="C7" s="19"/>
      <c r="D7" s="58"/>
      <c r="E7" s="58"/>
      <c r="F7" s="20"/>
      <c r="G7" s="82"/>
      <c r="H7" s="82"/>
      <c r="I7" s="39">
        <f>H7-G7</f>
        <v>0</v>
      </c>
      <c r="J7" s="39">
        <f>IF(G7=0,0,I7/ABS(G7))*100</f>
        <v>0</v>
      </c>
      <c r="K7" s="21"/>
    </row>
    <row r="8" spans="1:11" s="9" customFormat="1" ht="15.75" customHeight="1">
      <c r="A8" s="17">
        <v>2</v>
      </c>
      <c r="B8" s="18"/>
      <c r="C8" s="19"/>
      <c r="D8" s="58"/>
      <c r="E8" s="58"/>
      <c r="F8" s="20"/>
      <c r="G8" s="82"/>
      <c r="H8" s="82"/>
      <c r="I8" s="39">
        <f t="shared" ref="I8:I26" si="0">H8-G8</f>
        <v>0</v>
      </c>
      <c r="J8" s="39">
        <f t="shared" ref="J8:J27" si="1">IF(G8=0,0,I8/ABS(G8))*100</f>
        <v>0</v>
      </c>
      <c r="K8" s="21"/>
    </row>
    <row r="9" spans="1:11" s="9" customFormat="1" ht="15.75" customHeight="1">
      <c r="A9" s="17">
        <v>3</v>
      </c>
      <c r="B9" s="18"/>
      <c r="C9" s="19"/>
      <c r="D9" s="58"/>
      <c r="E9" s="58"/>
      <c r="F9" s="20"/>
      <c r="G9" s="82"/>
      <c r="H9" s="82"/>
      <c r="I9" s="39">
        <f t="shared" si="0"/>
        <v>0</v>
      </c>
      <c r="J9" s="39">
        <f t="shared" si="1"/>
        <v>0</v>
      </c>
      <c r="K9" s="21"/>
    </row>
    <row r="10" spans="1:11" s="9" customFormat="1" ht="15.75" customHeight="1">
      <c r="A10" s="17">
        <v>4</v>
      </c>
      <c r="B10" s="18"/>
      <c r="C10" s="19"/>
      <c r="D10" s="58"/>
      <c r="E10" s="58"/>
      <c r="F10" s="20"/>
      <c r="G10" s="82"/>
      <c r="H10" s="82"/>
      <c r="I10" s="39">
        <f t="shared" si="0"/>
        <v>0</v>
      </c>
      <c r="J10" s="39">
        <f t="shared" si="1"/>
        <v>0</v>
      </c>
      <c r="K10" s="21"/>
    </row>
    <row r="11" spans="1:11" s="9" customFormat="1" ht="15.75" customHeight="1">
      <c r="A11" s="17">
        <v>5</v>
      </c>
      <c r="B11" s="18"/>
      <c r="C11" s="19"/>
      <c r="D11" s="58"/>
      <c r="E11" s="58"/>
      <c r="F11" s="20"/>
      <c r="G11" s="82"/>
      <c r="H11" s="82"/>
      <c r="I11" s="39">
        <f t="shared" si="0"/>
        <v>0</v>
      </c>
      <c r="J11" s="39">
        <f t="shared" si="1"/>
        <v>0</v>
      </c>
      <c r="K11" s="21"/>
    </row>
    <row r="12" spans="1:11" s="9" customFormat="1" ht="15.75" customHeight="1">
      <c r="A12" s="17">
        <v>6</v>
      </c>
      <c r="B12" s="18"/>
      <c r="C12" s="19"/>
      <c r="D12" s="58"/>
      <c r="E12" s="58"/>
      <c r="F12" s="20"/>
      <c r="G12" s="82"/>
      <c r="H12" s="82"/>
      <c r="I12" s="39">
        <f t="shared" si="0"/>
        <v>0</v>
      </c>
      <c r="J12" s="39">
        <f t="shared" si="1"/>
        <v>0</v>
      </c>
      <c r="K12" s="21"/>
    </row>
    <row r="13" spans="1:11" s="9" customFormat="1" ht="15.75" customHeight="1">
      <c r="A13" s="17">
        <v>7</v>
      </c>
      <c r="B13" s="18"/>
      <c r="C13" s="19"/>
      <c r="D13" s="58"/>
      <c r="E13" s="58"/>
      <c r="F13" s="20"/>
      <c r="G13" s="82"/>
      <c r="H13" s="82"/>
      <c r="I13" s="39">
        <f t="shared" si="0"/>
        <v>0</v>
      </c>
      <c r="J13" s="39">
        <f t="shared" si="1"/>
        <v>0</v>
      </c>
      <c r="K13" s="21"/>
    </row>
    <row r="14" spans="1:11" s="9" customFormat="1" ht="15.75" customHeight="1">
      <c r="A14" s="17">
        <v>8</v>
      </c>
      <c r="B14" s="18"/>
      <c r="C14" s="19"/>
      <c r="D14" s="58"/>
      <c r="E14" s="58"/>
      <c r="F14" s="20"/>
      <c r="G14" s="82"/>
      <c r="H14" s="82"/>
      <c r="I14" s="39">
        <f t="shared" si="0"/>
        <v>0</v>
      </c>
      <c r="J14" s="39">
        <f t="shared" si="1"/>
        <v>0</v>
      </c>
      <c r="K14" s="21"/>
    </row>
    <row r="15" spans="1:11" s="9" customFormat="1" ht="15.75" customHeight="1">
      <c r="A15" s="17">
        <v>9</v>
      </c>
      <c r="B15" s="18"/>
      <c r="C15" s="19"/>
      <c r="D15" s="58"/>
      <c r="E15" s="58"/>
      <c r="F15" s="20"/>
      <c r="G15" s="82"/>
      <c r="H15" s="82"/>
      <c r="I15" s="39">
        <f t="shared" si="0"/>
        <v>0</v>
      </c>
      <c r="J15" s="39">
        <f t="shared" si="1"/>
        <v>0</v>
      </c>
      <c r="K15" s="21"/>
    </row>
    <row r="16" spans="1:11" s="9" customFormat="1" ht="15.75" customHeight="1">
      <c r="A16" s="17">
        <v>10</v>
      </c>
      <c r="B16" s="18"/>
      <c r="C16" s="19"/>
      <c r="D16" s="58"/>
      <c r="E16" s="58"/>
      <c r="F16" s="20"/>
      <c r="G16" s="82"/>
      <c r="H16" s="82"/>
      <c r="I16" s="39">
        <f t="shared" si="0"/>
        <v>0</v>
      </c>
      <c r="J16" s="39">
        <f t="shared" si="1"/>
        <v>0</v>
      </c>
      <c r="K16" s="21"/>
    </row>
    <row r="17" spans="1:11" s="9" customFormat="1" ht="15.75" customHeight="1">
      <c r="A17" s="17">
        <v>11</v>
      </c>
      <c r="B17" s="18"/>
      <c r="C17" s="19"/>
      <c r="D17" s="58"/>
      <c r="E17" s="58"/>
      <c r="F17" s="20"/>
      <c r="G17" s="82"/>
      <c r="H17" s="82"/>
      <c r="I17" s="39">
        <f t="shared" si="0"/>
        <v>0</v>
      </c>
      <c r="J17" s="39">
        <f t="shared" si="1"/>
        <v>0</v>
      </c>
      <c r="K17" s="21"/>
    </row>
    <row r="18" spans="1:11" s="9" customFormat="1" ht="15.75" customHeight="1">
      <c r="A18" s="17">
        <v>12</v>
      </c>
      <c r="B18" s="18"/>
      <c r="C18" s="19"/>
      <c r="D18" s="58"/>
      <c r="E18" s="58"/>
      <c r="F18" s="20"/>
      <c r="G18" s="82"/>
      <c r="H18" s="82"/>
      <c r="I18" s="39">
        <f t="shared" si="0"/>
        <v>0</v>
      </c>
      <c r="J18" s="39">
        <f t="shared" si="1"/>
        <v>0</v>
      </c>
      <c r="K18" s="21"/>
    </row>
    <row r="19" spans="1:11" s="9" customFormat="1" ht="15.75" customHeight="1">
      <c r="A19" s="17">
        <v>13</v>
      </c>
      <c r="B19" s="18"/>
      <c r="C19" s="19"/>
      <c r="D19" s="58"/>
      <c r="E19" s="58"/>
      <c r="F19" s="20"/>
      <c r="G19" s="82"/>
      <c r="H19" s="82"/>
      <c r="I19" s="39">
        <f t="shared" si="0"/>
        <v>0</v>
      </c>
      <c r="J19" s="39">
        <f t="shared" si="1"/>
        <v>0</v>
      </c>
      <c r="K19" s="21"/>
    </row>
    <row r="20" spans="1:11" s="9" customFormat="1" ht="15.75" customHeight="1">
      <c r="A20" s="17">
        <v>14</v>
      </c>
      <c r="B20" s="18"/>
      <c r="C20" s="19"/>
      <c r="D20" s="58"/>
      <c r="E20" s="58"/>
      <c r="F20" s="20"/>
      <c r="G20" s="82"/>
      <c r="H20" s="82"/>
      <c r="I20" s="39">
        <f t="shared" si="0"/>
        <v>0</v>
      </c>
      <c r="J20" s="39">
        <f t="shared" si="1"/>
        <v>0</v>
      </c>
      <c r="K20" s="21"/>
    </row>
    <row r="21" spans="1:11" s="9" customFormat="1" ht="15.75" customHeight="1">
      <c r="A21" s="17">
        <v>15</v>
      </c>
      <c r="B21" s="18"/>
      <c r="C21" s="19"/>
      <c r="D21" s="58"/>
      <c r="E21" s="58"/>
      <c r="F21" s="20"/>
      <c r="G21" s="82"/>
      <c r="H21" s="82"/>
      <c r="I21" s="39">
        <f t="shared" si="0"/>
        <v>0</v>
      </c>
      <c r="J21" s="39">
        <f t="shared" si="1"/>
        <v>0</v>
      </c>
      <c r="K21" s="21"/>
    </row>
    <row r="22" spans="1:11" s="9" customFormat="1" ht="15.75" customHeight="1">
      <c r="A22" s="17">
        <v>16</v>
      </c>
      <c r="B22" s="18"/>
      <c r="C22" s="19"/>
      <c r="D22" s="58"/>
      <c r="E22" s="58"/>
      <c r="F22" s="20"/>
      <c r="G22" s="82"/>
      <c r="H22" s="82"/>
      <c r="I22" s="39">
        <f t="shared" si="0"/>
        <v>0</v>
      </c>
      <c r="J22" s="39">
        <f t="shared" si="1"/>
        <v>0</v>
      </c>
      <c r="K22" s="21"/>
    </row>
    <row r="23" spans="1:11" s="9" customFormat="1" ht="15.75" customHeight="1">
      <c r="A23" s="17">
        <v>17</v>
      </c>
      <c r="B23" s="18"/>
      <c r="C23" s="19"/>
      <c r="D23" s="58"/>
      <c r="E23" s="58"/>
      <c r="F23" s="20"/>
      <c r="G23" s="82"/>
      <c r="H23" s="82"/>
      <c r="I23" s="39">
        <f t="shared" si="0"/>
        <v>0</v>
      </c>
      <c r="J23" s="39">
        <f t="shared" si="1"/>
        <v>0</v>
      </c>
      <c r="K23" s="21"/>
    </row>
    <row r="24" spans="1:11" s="9" customFormat="1" ht="15.75" customHeight="1">
      <c r="A24" s="17">
        <v>18</v>
      </c>
      <c r="B24" s="18"/>
      <c r="C24" s="19"/>
      <c r="D24" s="58"/>
      <c r="E24" s="58"/>
      <c r="F24" s="20"/>
      <c r="G24" s="82"/>
      <c r="H24" s="82"/>
      <c r="I24" s="39">
        <f t="shared" si="0"/>
        <v>0</v>
      </c>
      <c r="J24" s="39">
        <f t="shared" si="1"/>
        <v>0</v>
      </c>
      <c r="K24" s="21"/>
    </row>
    <row r="25" spans="1:11" s="9" customFormat="1" ht="15.75" customHeight="1">
      <c r="A25" s="17">
        <v>19</v>
      </c>
      <c r="B25" s="18"/>
      <c r="C25" s="19"/>
      <c r="D25" s="58"/>
      <c r="E25" s="58"/>
      <c r="F25" s="20"/>
      <c r="G25" s="82"/>
      <c r="H25" s="82"/>
      <c r="I25" s="39">
        <f t="shared" si="0"/>
        <v>0</v>
      </c>
      <c r="J25" s="39">
        <f t="shared" si="1"/>
        <v>0</v>
      </c>
      <c r="K25" s="21"/>
    </row>
    <row r="26" spans="1:11" s="9" customFormat="1" ht="15.75" customHeight="1">
      <c r="A26" s="17">
        <v>20</v>
      </c>
      <c r="B26" s="18"/>
      <c r="C26" s="19"/>
      <c r="D26" s="58"/>
      <c r="E26" s="58"/>
      <c r="F26" s="20"/>
      <c r="G26" s="82"/>
      <c r="H26" s="82"/>
      <c r="I26" s="39">
        <f t="shared" si="0"/>
        <v>0</v>
      </c>
      <c r="J26" s="39">
        <f t="shared" si="1"/>
        <v>0</v>
      </c>
      <c r="K26" s="21"/>
    </row>
    <row r="27" spans="1:11" s="9" customFormat="1" ht="15.75" customHeight="1">
      <c r="A27" s="433" t="s">
        <v>307</v>
      </c>
      <c r="B27" s="452"/>
      <c r="C27" s="452"/>
      <c r="D27" s="452"/>
      <c r="E27" s="434"/>
      <c r="F27" s="90">
        <f>SUM(F7:F26)</f>
        <v>0</v>
      </c>
      <c r="G27" s="79">
        <f>SUM(G7:G26)</f>
        <v>0</v>
      </c>
      <c r="H27" s="79">
        <f>SUM(H7:H26)</f>
        <v>0</v>
      </c>
      <c r="I27" s="83">
        <f>IF(SUM(I7:I26)-(H27-G27)&lt;0.001,SUM(I7:I26),"false")</f>
        <v>0</v>
      </c>
      <c r="J27" s="39">
        <f t="shared" si="1"/>
        <v>0</v>
      </c>
      <c r="K27" s="24"/>
    </row>
    <row r="28" spans="1:11" s="10" customFormat="1" ht="15.75" customHeight="1">
      <c r="A28" s="25"/>
      <c r="D28" s="418"/>
      <c r="E28" s="418"/>
      <c r="F28" s="418"/>
      <c r="G28" s="26"/>
      <c r="H28" s="26"/>
      <c r="I28" s="26"/>
      <c r="J28" s="26"/>
      <c r="K28" s="26"/>
    </row>
    <row r="29" spans="1:11" s="10" customFormat="1" ht="15.75" customHeight="1">
      <c r="A29" s="425" t="str">
        <f>表头信息!D8&amp;表头信息!E8</f>
        <v>产权持有单位填表人：谭勃</v>
      </c>
      <c r="B29" s="425"/>
      <c r="C29" s="425"/>
      <c r="D29" s="425"/>
      <c r="E29" s="425"/>
      <c r="F29" s="31"/>
      <c r="H29" s="426" t="str">
        <f>表头信息!D20&amp;表头信息!E23</f>
        <v>评估人员：柳青、殷涛</v>
      </c>
      <c r="I29" s="426"/>
      <c r="J29" s="426"/>
      <c r="K29" s="426"/>
    </row>
    <row r="30" spans="1:11" s="10" customFormat="1" ht="15.75" customHeight="1">
      <c r="A30" s="30" t="str">
        <f>表头信息!D11&amp;表头信息!E11</f>
        <v>填表日期：2022年11月2日</v>
      </c>
      <c r="B30" s="28"/>
      <c r="C30" s="28"/>
      <c r="D30" s="28"/>
      <c r="E30" s="31"/>
      <c r="F30" s="31"/>
      <c r="H30" s="31"/>
      <c r="I30" s="31"/>
      <c r="J30" s="31"/>
    </row>
    <row r="31" spans="1:11" ht="15.75" customHeight="1">
      <c r="D31" s="56"/>
      <c r="F31" s="56"/>
      <c r="G31" s="56"/>
    </row>
  </sheetData>
  <protectedRanges>
    <protectedRange sqref="A7:H26 K7:K26" name="区域1"/>
  </protectedRanges>
  <mergeCells count="17">
    <mergeCell ref="K5:K6"/>
    <mergeCell ref="A1:K1"/>
    <mergeCell ref="A2:K2"/>
    <mergeCell ref="A27:E27"/>
    <mergeCell ref="D28:F28"/>
    <mergeCell ref="A29:E29"/>
    <mergeCell ref="H29:K29"/>
    <mergeCell ref="A5:A6"/>
    <mergeCell ref="B5:B6"/>
    <mergeCell ref="C5:C6"/>
    <mergeCell ref="D5:D6"/>
    <mergeCell ref="E5:E6"/>
    <mergeCell ref="F5:F6"/>
    <mergeCell ref="G5:G6"/>
    <mergeCell ref="H5:H6"/>
    <mergeCell ref="I5:I6"/>
    <mergeCell ref="J5:J6"/>
  </mergeCells>
  <phoneticPr fontId="67" type="noConversion"/>
  <hyperlinks>
    <hyperlink ref="A1:K1" location="'4-13无形资产汇总'!B9" display="=&quot;无形资产—其他无形资产评估&quot;&amp;表头信息!E35" xr:uid="{00000000-0004-0000-4500-000000000000}"/>
    <hyperlink ref="E1" location="'4-12无形资产汇总'!B9" display="'4-12无形资产汇总'!B9" xr:uid="{00000000-0004-0000-4500-000001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1544" r:id="rId4" name="Check Box 72">
              <controlPr defaultSize="0" autoPict="0" macro="[0]!无形其他_复选框72_Click">
                <anchor moveWithCells="1">
                  <from>
                    <xdr:col>11</xdr:col>
                    <xdr:colOff>142875</xdr:colOff>
                    <xdr:row>0</xdr:row>
                    <xdr:rowOff>104775</xdr:rowOff>
                  </from>
                  <to>
                    <xdr:col>13</xdr:col>
                    <xdr:colOff>533400</xdr:colOff>
                    <xdr:row>2</xdr:row>
                    <xdr:rowOff>47625</xdr:rowOff>
                  </to>
                </anchor>
              </controlPr>
            </control>
          </mc:Choice>
        </mc:AlternateContent>
      </controls>
    </mc:Choice>
  </mc:AlternateContent>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dimension ref="A1:H31"/>
  <sheetViews>
    <sheetView view="pageBreakPreview" zoomScale="85" zoomScaleNormal="100" workbookViewId="0">
      <pane xSplit="1" ySplit="6" topLeftCell="B7" activePane="bottomRight" state="frozen"/>
      <selection pane="topRight"/>
      <selection pane="bottomLeft"/>
      <selection pane="bottomRight" sqref="A1:H1"/>
    </sheetView>
  </sheetViews>
  <sheetFormatPr defaultColWidth="8.625" defaultRowHeight="15.75" customHeight="1"/>
  <cols>
    <col min="1" max="1" width="6.75" style="11" customWidth="1"/>
    <col min="2" max="2" width="33.125" style="11" customWidth="1"/>
    <col min="3" max="3" width="14" style="11" customWidth="1"/>
    <col min="4" max="7" width="14.375" style="11" customWidth="1"/>
    <col min="8" max="8" width="19.25" style="11" customWidth="1"/>
    <col min="9" max="32" width="9" style="11"/>
    <col min="33" max="16384" width="8.625" style="11"/>
  </cols>
  <sheetData>
    <row r="1" spans="1:8" s="7" customFormat="1" ht="30" customHeight="1">
      <c r="A1" s="415" t="str">
        <f>"开发支出评估"&amp;表头信息!E35</f>
        <v>开发支出评估明细表</v>
      </c>
      <c r="B1" s="415"/>
      <c r="C1" s="415"/>
      <c r="D1" s="415"/>
      <c r="E1" s="415"/>
      <c r="F1" s="415"/>
      <c r="G1" s="415"/>
      <c r="H1" s="437"/>
    </row>
    <row r="2" spans="1:8" ht="15.75" customHeight="1">
      <c r="A2" s="417" t="str">
        <f>表头信息!D5&amp;表头信息!E5</f>
        <v>评估基准日：2022年10月31日</v>
      </c>
      <c r="B2" s="417"/>
      <c r="C2" s="417"/>
      <c r="D2" s="417"/>
      <c r="E2" s="457"/>
      <c r="F2" s="457"/>
      <c r="G2" s="457"/>
      <c r="H2" s="457"/>
    </row>
    <row r="3" spans="1:8" ht="15.75" customHeight="1">
      <c r="A3" s="12"/>
      <c r="B3" s="12"/>
      <c r="C3" s="12"/>
      <c r="D3" s="12"/>
      <c r="E3" s="13"/>
      <c r="F3" s="13"/>
      <c r="G3" s="13"/>
      <c r="H3" s="14" t="s">
        <v>797</v>
      </c>
    </row>
    <row r="4" spans="1:8" ht="15.75" customHeight="1">
      <c r="A4" s="64" t="str">
        <f>表头信息!D2&amp;表头信息!E2</f>
        <v>产权持有单位：西安曲江楼观旅游农业开发有限公司</v>
      </c>
      <c r="B4" s="15"/>
      <c r="C4" s="15"/>
      <c r="D4" s="15"/>
      <c r="E4" s="15"/>
      <c r="F4" s="15"/>
      <c r="G4" s="15"/>
      <c r="H4" s="16" t="s">
        <v>3</v>
      </c>
    </row>
    <row r="5" spans="1:8" s="8" customFormat="1" ht="15.75" customHeight="1">
      <c r="A5" s="455" t="s">
        <v>5</v>
      </c>
      <c r="B5" s="455" t="s">
        <v>798</v>
      </c>
      <c r="C5" s="455" t="s">
        <v>389</v>
      </c>
      <c r="D5" s="455" t="s">
        <v>238</v>
      </c>
      <c r="E5" s="455" t="s">
        <v>239</v>
      </c>
      <c r="F5" s="455" t="s">
        <v>240</v>
      </c>
      <c r="G5" s="455" t="s">
        <v>241</v>
      </c>
      <c r="H5" s="455" t="s">
        <v>8</v>
      </c>
    </row>
    <row r="6" spans="1:8" s="8" customFormat="1" ht="15.75" customHeight="1">
      <c r="A6" s="456"/>
      <c r="B6" s="456"/>
      <c r="C6" s="456"/>
      <c r="D6" s="456"/>
      <c r="E6" s="456"/>
      <c r="F6" s="456"/>
      <c r="G6" s="456" t="s">
        <v>314</v>
      </c>
      <c r="H6" s="456"/>
    </row>
    <row r="7" spans="1:8" s="9" customFormat="1" ht="15.75" customHeight="1">
      <c r="A7" s="17">
        <v>1</v>
      </c>
      <c r="B7" s="18"/>
      <c r="C7" s="19"/>
      <c r="D7" s="82"/>
      <c r="E7" s="82"/>
      <c r="F7" s="39">
        <f>E7-D7</f>
        <v>0</v>
      </c>
      <c r="G7" s="39">
        <f>IF(D7=0,0,F7/ABS(D7))*100</f>
        <v>0</v>
      </c>
      <c r="H7" s="21"/>
    </row>
    <row r="8" spans="1:8" s="9" customFormat="1" ht="15.75" customHeight="1">
      <c r="A8" s="17">
        <v>2</v>
      </c>
      <c r="B8" s="18"/>
      <c r="C8" s="19"/>
      <c r="D8" s="82"/>
      <c r="E8" s="82"/>
      <c r="F8" s="39">
        <f t="shared" ref="F8:F26" si="0">E8-D8</f>
        <v>0</v>
      </c>
      <c r="G8" s="39">
        <f t="shared" ref="G8:G27" si="1">IF(D8=0,0,F8/ABS(D8))*100</f>
        <v>0</v>
      </c>
      <c r="H8" s="21"/>
    </row>
    <row r="9" spans="1:8" s="9" customFormat="1" ht="15.75" customHeight="1">
      <c r="A9" s="17">
        <v>3</v>
      </c>
      <c r="B9" s="18"/>
      <c r="C9" s="19"/>
      <c r="D9" s="82"/>
      <c r="E9" s="82"/>
      <c r="F9" s="39">
        <f t="shared" si="0"/>
        <v>0</v>
      </c>
      <c r="G9" s="39">
        <f t="shared" si="1"/>
        <v>0</v>
      </c>
      <c r="H9" s="21"/>
    </row>
    <row r="10" spans="1:8" s="9" customFormat="1" ht="15.75" customHeight="1">
      <c r="A10" s="17">
        <v>4</v>
      </c>
      <c r="B10" s="18"/>
      <c r="C10" s="19"/>
      <c r="D10" s="82"/>
      <c r="E10" s="82"/>
      <c r="F10" s="39">
        <f t="shared" si="0"/>
        <v>0</v>
      </c>
      <c r="G10" s="39">
        <f t="shared" si="1"/>
        <v>0</v>
      </c>
      <c r="H10" s="21"/>
    </row>
    <row r="11" spans="1:8" s="9" customFormat="1" ht="15.75" customHeight="1">
      <c r="A11" s="17">
        <v>5</v>
      </c>
      <c r="B11" s="18"/>
      <c r="C11" s="19"/>
      <c r="D11" s="82"/>
      <c r="E11" s="82"/>
      <c r="F11" s="39">
        <f t="shared" si="0"/>
        <v>0</v>
      </c>
      <c r="G11" s="39">
        <f t="shared" si="1"/>
        <v>0</v>
      </c>
      <c r="H11" s="21"/>
    </row>
    <row r="12" spans="1:8" s="9" customFormat="1" ht="15.75" customHeight="1">
      <c r="A12" s="17">
        <v>6</v>
      </c>
      <c r="B12" s="18"/>
      <c r="C12" s="19"/>
      <c r="D12" s="82"/>
      <c r="E12" s="82"/>
      <c r="F12" s="39">
        <f t="shared" si="0"/>
        <v>0</v>
      </c>
      <c r="G12" s="39">
        <f t="shared" si="1"/>
        <v>0</v>
      </c>
      <c r="H12" s="21"/>
    </row>
    <row r="13" spans="1:8" s="9" customFormat="1" ht="15.75" customHeight="1">
      <c r="A13" s="17">
        <v>7</v>
      </c>
      <c r="B13" s="69"/>
      <c r="C13" s="19"/>
      <c r="D13" s="82"/>
      <c r="E13" s="82"/>
      <c r="F13" s="39">
        <f t="shared" si="0"/>
        <v>0</v>
      </c>
      <c r="G13" s="39">
        <f t="shared" si="1"/>
        <v>0</v>
      </c>
      <c r="H13" s="21"/>
    </row>
    <row r="14" spans="1:8" s="9" customFormat="1" ht="15.75" customHeight="1">
      <c r="A14" s="17">
        <v>8</v>
      </c>
      <c r="B14" s="69"/>
      <c r="C14" s="19"/>
      <c r="D14" s="82"/>
      <c r="E14" s="82"/>
      <c r="F14" s="39">
        <f t="shared" si="0"/>
        <v>0</v>
      </c>
      <c r="G14" s="39">
        <f t="shared" si="1"/>
        <v>0</v>
      </c>
      <c r="H14" s="21"/>
    </row>
    <row r="15" spans="1:8" s="9" customFormat="1" ht="15.75" customHeight="1">
      <c r="A15" s="17">
        <v>9</v>
      </c>
      <c r="B15" s="69"/>
      <c r="C15" s="19"/>
      <c r="D15" s="82"/>
      <c r="E15" s="82"/>
      <c r="F15" s="39">
        <f t="shared" si="0"/>
        <v>0</v>
      </c>
      <c r="G15" s="39">
        <f t="shared" si="1"/>
        <v>0</v>
      </c>
      <c r="H15" s="21"/>
    </row>
    <row r="16" spans="1:8" s="9" customFormat="1" ht="15.75" customHeight="1">
      <c r="A16" s="17">
        <v>10</v>
      </c>
      <c r="B16" s="69"/>
      <c r="C16" s="19"/>
      <c r="D16" s="82"/>
      <c r="E16" s="82"/>
      <c r="F16" s="39">
        <f t="shared" si="0"/>
        <v>0</v>
      </c>
      <c r="G16" s="39">
        <f t="shared" si="1"/>
        <v>0</v>
      </c>
      <c r="H16" s="21"/>
    </row>
    <row r="17" spans="1:8" s="9" customFormat="1" ht="15.75" customHeight="1">
      <c r="A17" s="17">
        <v>11</v>
      </c>
      <c r="B17" s="69"/>
      <c r="C17" s="19"/>
      <c r="D17" s="82"/>
      <c r="E17" s="82"/>
      <c r="F17" s="39">
        <f t="shared" si="0"/>
        <v>0</v>
      </c>
      <c r="G17" s="39">
        <f t="shared" si="1"/>
        <v>0</v>
      </c>
      <c r="H17" s="21"/>
    </row>
    <row r="18" spans="1:8" s="9" customFormat="1" ht="15.75" customHeight="1">
      <c r="A18" s="17">
        <v>12</v>
      </c>
      <c r="B18" s="69"/>
      <c r="C18" s="19"/>
      <c r="D18" s="82"/>
      <c r="E18" s="82"/>
      <c r="F18" s="39">
        <f t="shared" si="0"/>
        <v>0</v>
      </c>
      <c r="G18" s="39">
        <f t="shared" si="1"/>
        <v>0</v>
      </c>
      <c r="H18" s="21"/>
    </row>
    <row r="19" spans="1:8" s="9" customFormat="1" ht="15.75" customHeight="1">
      <c r="A19" s="17">
        <v>13</v>
      </c>
      <c r="B19" s="69"/>
      <c r="C19" s="19"/>
      <c r="D19" s="82"/>
      <c r="E19" s="82"/>
      <c r="F19" s="39">
        <f t="shared" si="0"/>
        <v>0</v>
      </c>
      <c r="G19" s="39">
        <f t="shared" si="1"/>
        <v>0</v>
      </c>
      <c r="H19" s="21"/>
    </row>
    <row r="20" spans="1:8" s="9" customFormat="1" ht="15.75" customHeight="1">
      <c r="A20" s="17">
        <v>14</v>
      </c>
      <c r="B20" s="69"/>
      <c r="C20" s="19"/>
      <c r="D20" s="82"/>
      <c r="E20" s="82"/>
      <c r="F20" s="39">
        <f t="shared" si="0"/>
        <v>0</v>
      </c>
      <c r="G20" s="39">
        <f t="shared" si="1"/>
        <v>0</v>
      </c>
      <c r="H20" s="21"/>
    </row>
    <row r="21" spans="1:8" s="9" customFormat="1" ht="15.75" customHeight="1">
      <c r="A21" s="17">
        <v>15</v>
      </c>
      <c r="B21" s="69"/>
      <c r="C21" s="19"/>
      <c r="D21" s="82"/>
      <c r="E21" s="82"/>
      <c r="F21" s="39">
        <f t="shared" si="0"/>
        <v>0</v>
      </c>
      <c r="G21" s="39">
        <f t="shared" si="1"/>
        <v>0</v>
      </c>
      <c r="H21" s="21"/>
    </row>
    <row r="22" spans="1:8" s="9" customFormat="1" ht="15.75" customHeight="1">
      <c r="A22" s="17">
        <v>16</v>
      </c>
      <c r="B22" s="69"/>
      <c r="C22" s="19"/>
      <c r="D22" s="82"/>
      <c r="E22" s="82"/>
      <c r="F22" s="39">
        <f t="shared" si="0"/>
        <v>0</v>
      </c>
      <c r="G22" s="39">
        <f t="shared" si="1"/>
        <v>0</v>
      </c>
      <c r="H22" s="21"/>
    </row>
    <row r="23" spans="1:8" s="9" customFormat="1" ht="15.75" customHeight="1">
      <c r="A23" s="17">
        <v>17</v>
      </c>
      <c r="B23" s="18"/>
      <c r="C23" s="19"/>
      <c r="D23" s="82"/>
      <c r="E23" s="82"/>
      <c r="F23" s="39">
        <f t="shared" si="0"/>
        <v>0</v>
      </c>
      <c r="G23" s="39">
        <f t="shared" si="1"/>
        <v>0</v>
      </c>
      <c r="H23" s="21"/>
    </row>
    <row r="24" spans="1:8" s="9" customFormat="1" ht="15.75" customHeight="1">
      <c r="A24" s="17">
        <v>18</v>
      </c>
      <c r="B24" s="18"/>
      <c r="C24" s="19"/>
      <c r="D24" s="82"/>
      <c r="E24" s="82"/>
      <c r="F24" s="39">
        <f t="shared" si="0"/>
        <v>0</v>
      </c>
      <c r="G24" s="39">
        <f t="shared" si="1"/>
        <v>0</v>
      </c>
      <c r="H24" s="21"/>
    </row>
    <row r="25" spans="1:8" s="9" customFormat="1" ht="15.75" customHeight="1">
      <c r="A25" s="17">
        <v>19</v>
      </c>
      <c r="B25" s="18"/>
      <c r="C25" s="19"/>
      <c r="D25" s="82"/>
      <c r="E25" s="82"/>
      <c r="F25" s="39">
        <f t="shared" si="0"/>
        <v>0</v>
      </c>
      <c r="G25" s="39">
        <f t="shared" si="1"/>
        <v>0</v>
      </c>
      <c r="H25" s="21"/>
    </row>
    <row r="26" spans="1:8" s="9" customFormat="1" ht="15.75" customHeight="1">
      <c r="A26" s="17">
        <v>20</v>
      </c>
      <c r="B26" s="18"/>
      <c r="C26" s="19"/>
      <c r="D26" s="82"/>
      <c r="E26" s="82"/>
      <c r="F26" s="39">
        <f t="shared" si="0"/>
        <v>0</v>
      </c>
      <c r="G26" s="39">
        <f t="shared" si="1"/>
        <v>0</v>
      </c>
      <c r="H26" s="21"/>
    </row>
    <row r="27" spans="1:8" s="9" customFormat="1" ht="15.75" customHeight="1">
      <c r="A27" s="433" t="s">
        <v>384</v>
      </c>
      <c r="B27" s="452"/>
      <c r="C27" s="434"/>
      <c r="D27" s="83">
        <f>SUM(D7:D26)</f>
        <v>0</v>
      </c>
      <c r="E27" s="83">
        <f>SUM(E7:E26)</f>
        <v>0</v>
      </c>
      <c r="F27" s="83">
        <f>IF(SUM(F7:F26)-(E27-D27)&lt;0.001,SUM(F7:F26),"false")</f>
        <v>0</v>
      </c>
      <c r="G27" s="39">
        <f t="shared" si="1"/>
        <v>0</v>
      </c>
      <c r="H27" s="24"/>
    </row>
    <row r="28" spans="1:8" s="10" customFormat="1" ht="15.75" customHeight="1">
      <c r="A28" s="25"/>
      <c r="D28" s="418"/>
      <c r="E28" s="418"/>
      <c r="F28" s="418"/>
      <c r="G28" s="26"/>
      <c r="H28" s="26"/>
    </row>
    <row r="29" spans="1:8"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8" s="10" customFormat="1" ht="15.75" customHeight="1">
      <c r="A30" s="30" t="str">
        <f>表头信息!D11&amp;表头信息!E11</f>
        <v>填表日期：2022年11月2日</v>
      </c>
      <c r="B30" s="28"/>
      <c r="C30" s="28"/>
      <c r="D30" s="28"/>
      <c r="E30" s="31"/>
      <c r="F30" s="31"/>
      <c r="H30" s="31"/>
    </row>
    <row r="31" spans="1:8" ht="15.75" customHeight="1">
      <c r="D31" s="56"/>
      <c r="E31" s="56"/>
      <c r="F31" s="56"/>
    </row>
  </sheetData>
  <protectedRanges>
    <protectedRange sqref="H7:H26 A7:E26" name="区域1"/>
  </protectedRanges>
  <mergeCells count="14">
    <mergeCell ref="A1:H1"/>
    <mergeCell ref="A2:H2"/>
    <mergeCell ref="A27:C27"/>
    <mergeCell ref="D28:F28"/>
    <mergeCell ref="A29:C29"/>
    <mergeCell ref="F29:H29"/>
    <mergeCell ref="A5:A6"/>
    <mergeCell ref="B5:B6"/>
    <mergeCell ref="C5:C6"/>
    <mergeCell ref="D5:D6"/>
    <mergeCell ref="E5:E6"/>
    <mergeCell ref="F5:F6"/>
    <mergeCell ref="G5:G6"/>
    <mergeCell ref="H5:H6"/>
  </mergeCells>
  <phoneticPr fontId="67" type="noConversion"/>
  <hyperlinks>
    <hyperlink ref="A1:H1" location="'4-非流动资产汇总'!B20" display="=&quot;开发支出评估&quot;&amp;表头信息!E35" xr:uid="{00000000-0004-0000-4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2568" r:id="rId4" name="Check Box 72">
              <controlPr defaultSize="0" autoPict="0" macro="[0]!开发支出_复选框72_Click">
                <anchor moveWithCells="1">
                  <from>
                    <xdr:col>8</xdr:col>
                    <xdr:colOff>47625</xdr:colOff>
                    <xdr:row>0</xdr:row>
                    <xdr:rowOff>76200</xdr:rowOff>
                  </from>
                  <to>
                    <xdr:col>10</xdr:col>
                    <xdr:colOff>152400</xdr:colOff>
                    <xdr:row>1</xdr:row>
                    <xdr:rowOff>66675</xdr:rowOff>
                  </to>
                </anchor>
              </controlPr>
            </control>
          </mc:Choice>
        </mc:AlternateContent>
      </controls>
    </mc:Choice>
  </mc:AlternateContent>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dimension ref="A1:H31"/>
  <sheetViews>
    <sheetView view="pageBreakPreview" zoomScale="85" zoomScaleNormal="100" workbookViewId="0">
      <pane xSplit="1" ySplit="6" topLeftCell="B7" activePane="bottomRight" state="frozen"/>
      <selection pane="topRight"/>
      <selection pane="bottomLeft"/>
      <selection pane="bottomRight" sqref="A1:H1"/>
    </sheetView>
  </sheetViews>
  <sheetFormatPr defaultColWidth="8.625" defaultRowHeight="15.75" customHeight="1"/>
  <cols>
    <col min="1" max="1" width="6.75" style="11" customWidth="1"/>
    <col min="2" max="2" width="33.125" style="11" customWidth="1"/>
    <col min="3" max="3" width="14" style="11" customWidth="1"/>
    <col min="4" max="7" width="14.375" style="11" customWidth="1"/>
    <col min="8" max="8" width="19.25" style="11" customWidth="1"/>
    <col min="9" max="32" width="9" style="11"/>
    <col min="33" max="16384" width="8.625" style="11"/>
  </cols>
  <sheetData>
    <row r="1" spans="1:8" s="7" customFormat="1" ht="30" customHeight="1">
      <c r="A1" s="415" t="str">
        <f>"商誉评估"&amp;表头信息!E35</f>
        <v>商誉评估明细表</v>
      </c>
      <c r="B1" s="415"/>
      <c r="C1" s="415"/>
      <c r="D1" s="415"/>
      <c r="E1" s="415"/>
      <c r="F1" s="415"/>
      <c r="G1" s="415"/>
      <c r="H1" s="437"/>
    </row>
    <row r="2" spans="1:8" ht="15.75" customHeight="1">
      <c r="A2" s="417" t="str">
        <f>表头信息!D5&amp;表头信息!E5</f>
        <v>评估基准日：2022年10月31日</v>
      </c>
      <c r="B2" s="417"/>
      <c r="C2" s="417"/>
      <c r="D2" s="417"/>
      <c r="E2" s="457"/>
      <c r="F2" s="457"/>
      <c r="G2" s="457"/>
      <c r="H2" s="457"/>
    </row>
    <row r="3" spans="1:8" ht="15.75" customHeight="1">
      <c r="A3" s="12"/>
      <c r="B3" s="12"/>
      <c r="C3" s="12"/>
      <c r="D3" s="12"/>
      <c r="E3" s="13"/>
      <c r="F3" s="13"/>
      <c r="G3" s="13"/>
      <c r="H3" s="14" t="s">
        <v>799</v>
      </c>
    </row>
    <row r="4" spans="1:8" ht="15.75" customHeight="1">
      <c r="A4" s="64" t="str">
        <f>表头信息!D2&amp;表头信息!E2</f>
        <v>产权持有单位：西安曲江楼观旅游农业开发有限公司</v>
      </c>
      <c r="B4" s="15"/>
      <c r="C4" s="15"/>
      <c r="D4" s="15"/>
      <c r="E4" s="15"/>
      <c r="F4" s="15"/>
      <c r="G4" s="15"/>
      <c r="H4" s="16" t="s">
        <v>3</v>
      </c>
    </row>
    <row r="5" spans="1:8" s="8" customFormat="1" ht="15.75" customHeight="1">
      <c r="A5" s="455" t="s">
        <v>5</v>
      </c>
      <c r="B5" s="455" t="s">
        <v>798</v>
      </c>
      <c r="C5" s="455" t="s">
        <v>657</v>
      </c>
      <c r="D5" s="455" t="s">
        <v>238</v>
      </c>
      <c r="E5" s="455" t="s">
        <v>239</v>
      </c>
      <c r="F5" s="455" t="s">
        <v>240</v>
      </c>
      <c r="G5" s="455" t="s">
        <v>241</v>
      </c>
      <c r="H5" s="455" t="s">
        <v>8</v>
      </c>
    </row>
    <row r="6" spans="1:8" s="8" customFormat="1" ht="15.75" customHeight="1">
      <c r="A6" s="456"/>
      <c r="B6" s="456"/>
      <c r="C6" s="456"/>
      <c r="D6" s="456"/>
      <c r="E6" s="456"/>
      <c r="F6" s="456"/>
      <c r="G6" s="456" t="s">
        <v>314</v>
      </c>
      <c r="H6" s="456"/>
    </row>
    <row r="7" spans="1:8" s="9" customFormat="1" ht="15.75" customHeight="1">
      <c r="A7" s="17">
        <v>1</v>
      </c>
      <c r="B7" s="18"/>
      <c r="C7" s="19"/>
      <c r="D7" s="20"/>
      <c r="E7" s="20"/>
      <c r="F7" s="39">
        <f>E7-D7</f>
        <v>0</v>
      </c>
      <c r="G7" s="39">
        <f>IF(D7=0,0,F7/ABS(D7))*100</f>
        <v>0</v>
      </c>
      <c r="H7" s="21"/>
    </row>
    <row r="8" spans="1:8" s="9" customFormat="1" ht="15.75" customHeight="1">
      <c r="A8" s="17">
        <v>2</v>
      </c>
      <c r="B8" s="18"/>
      <c r="C8" s="19"/>
      <c r="D8" s="20"/>
      <c r="E8" s="20"/>
      <c r="F8" s="39">
        <f t="shared" ref="F8:F26" si="0">E8-D8</f>
        <v>0</v>
      </c>
      <c r="G8" s="39">
        <f t="shared" ref="G8:G27" si="1">IF(D8=0,0,F8/ABS(D8))*100</f>
        <v>0</v>
      </c>
      <c r="H8" s="21"/>
    </row>
    <row r="9" spans="1:8" s="9" customFormat="1" ht="15.75" customHeight="1">
      <c r="A9" s="17">
        <v>3</v>
      </c>
      <c r="B9" s="18"/>
      <c r="C9" s="19"/>
      <c r="D9" s="20"/>
      <c r="E9" s="20"/>
      <c r="F9" s="39">
        <f t="shared" si="0"/>
        <v>0</v>
      </c>
      <c r="G9" s="39">
        <f t="shared" si="1"/>
        <v>0</v>
      </c>
      <c r="H9" s="21"/>
    </row>
    <row r="10" spans="1:8" s="9" customFormat="1" ht="15.75" customHeight="1">
      <c r="A10" s="17">
        <v>4</v>
      </c>
      <c r="B10" s="18"/>
      <c r="C10" s="19"/>
      <c r="D10" s="20"/>
      <c r="E10" s="20"/>
      <c r="F10" s="39">
        <f t="shared" si="0"/>
        <v>0</v>
      </c>
      <c r="G10" s="39">
        <f t="shared" si="1"/>
        <v>0</v>
      </c>
      <c r="H10" s="21"/>
    </row>
    <row r="11" spans="1:8" s="9" customFormat="1" ht="15.75" customHeight="1">
      <c r="A11" s="17">
        <v>5</v>
      </c>
      <c r="B11" s="18"/>
      <c r="C11" s="19"/>
      <c r="D11" s="20"/>
      <c r="E11" s="20"/>
      <c r="F11" s="39">
        <f t="shared" si="0"/>
        <v>0</v>
      </c>
      <c r="G11" s="39">
        <f t="shared" si="1"/>
        <v>0</v>
      </c>
      <c r="H11" s="21"/>
    </row>
    <row r="12" spans="1:8" s="9" customFormat="1" ht="15.75" customHeight="1">
      <c r="A12" s="17">
        <v>6</v>
      </c>
      <c r="B12" s="18"/>
      <c r="C12" s="19"/>
      <c r="D12" s="20"/>
      <c r="E12" s="20"/>
      <c r="F12" s="39">
        <f t="shared" si="0"/>
        <v>0</v>
      </c>
      <c r="G12" s="39">
        <f t="shared" si="1"/>
        <v>0</v>
      </c>
      <c r="H12" s="21"/>
    </row>
    <row r="13" spans="1:8" s="9" customFormat="1" ht="15.75" customHeight="1">
      <c r="A13" s="17">
        <v>7</v>
      </c>
      <c r="B13" s="18"/>
      <c r="C13" s="19"/>
      <c r="D13" s="20"/>
      <c r="E13" s="20"/>
      <c r="F13" s="39">
        <f t="shared" si="0"/>
        <v>0</v>
      </c>
      <c r="G13" s="39">
        <f t="shared" si="1"/>
        <v>0</v>
      </c>
      <c r="H13" s="21"/>
    </row>
    <row r="14" spans="1:8" s="9" customFormat="1" ht="15.75" customHeight="1">
      <c r="A14" s="17">
        <v>8</v>
      </c>
      <c r="B14" s="18"/>
      <c r="C14" s="19"/>
      <c r="D14" s="20"/>
      <c r="E14" s="20"/>
      <c r="F14" s="39">
        <f t="shared" si="0"/>
        <v>0</v>
      </c>
      <c r="G14" s="39">
        <f t="shared" si="1"/>
        <v>0</v>
      </c>
      <c r="H14" s="21"/>
    </row>
    <row r="15" spans="1:8" s="9" customFormat="1" ht="15.75" customHeight="1">
      <c r="A15" s="17">
        <v>9</v>
      </c>
      <c r="B15" s="18"/>
      <c r="C15" s="19"/>
      <c r="D15" s="20"/>
      <c r="E15" s="20"/>
      <c r="F15" s="39">
        <f t="shared" si="0"/>
        <v>0</v>
      </c>
      <c r="G15" s="39">
        <f t="shared" si="1"/>
        <v>0</v>
      </c>
      <c r="H15" s="21"/>
    </row>
    <row r="16" spans="1:8" s="9" customFormat="1" ht="15.75" customHeight="1">
      <c r="A16" s="17">
        <v>10</v>
      </c>
      <c r="B16" s="18"/>
      <c r="C16" s="19"/>
      <c r="D16" s="20"/>
      <c r="E16" s="20"/>
      <c r="F16" s="39">
        <f t="shared" si="0"/>
        <v>0</v>
      </c>
      <c r="G16" s="39">
        <f t="shared" si="1"/>
        <v>0</v>
      </c>
      <c r="H16" s="21"/>
    </row>
    <row r="17" spans="1:8" s="9" customFormat="1" ht="15.75" customHeight="1">
      <c r="A17" s="17">
        <v>11</v>
      </c>
      <c r="B17" s="18"/>
      <c r="C17" s="19"/>
      <c r="D17" s="20"/>
      <c r="E17" s="20"/>
      <c r="F17" s="39">
        <f t="shared" si="0"/>
        <v>0</v>
      </c>
      <c r="G17" s="39">
        <f t="shared" si="1"/>
        <v>0</v>
      </c>
      <c r="H17" s="21"/>
    </row>
    <row r="18" spans="1:8" s="9" customFormat="1" ht="15.75" customHeight="1">
      <c r="A18" s="17">
        <v>12</v>
      </c>
      <c r="B18" s="18"/>
      <c r="C18" s="19"/>
      <c r="D18" s="20"/>
      <c r="E18" s="20"/>
      <c r="F18" s="39">
        <f t="shared" si="0"/>
        <v>0</v>
      </c>
      <c r="G18" s="39">
        <f t="shared" si="1"/>
        <v>0</v>
      </c>
      <c r="H18" s="21"/>
    </row>
    <row r="19" spans="1:8" s="9" customFormat="1" ht="15.75" customHeight="1">
      <c r="A19" s="17">
        <v>13</v>
      </c>
      <c r="B19" s="18"/>
      <c r="C19" s="19"/>
      <c r="D19" s="20"/>
      <c r="E19" s="20"/>
      <c r="F19" s="39">
        <f t="shared" si="0"/>
        <v>0</v>
      </c>
      <c r="G19" s="39">
        <f t="shared" si="1"/>
        <v>0</v>
      </c>
      <c r="H19" s="21"/>
    </row>
    <row r="20" spans="1:8" s="9" customFormat="1" ht="15.75" customHeight="1">
      <c r="A20" s="17">
        <v>14</v>
      </c>
      <c r="B20" s="18"/>
      <c r="C20" s="19"/>
      <c r="D20" s="20"/>
      <c r="E20" s="20"/>
      <c r="F20" s="39">
        <f t="shared" si="0"/>
        <v>0</v>
      </c>
      <c r="G20" s="39">
        <f t="shared" si="1"/>
        <v>0</v>
      </c>
      <c r="H20" s="21"/>
    </row>
    <row r="21" spans="1:8" s="9" customFormat="1" ht="15.75" customHeight="1">
      <c r="A21" s="17">
        <v>15</v>
      </c>
      <c r="B21" s="18"/>
      <c r="C21" s="19"/>
      <c r="D21" s="20"/>
      <c r="E21" s="20"/>
      <c r="F21" s="39">
        <f t="shared" si="0"/>
        <v>0</v>
      </c>
      <c r="G21" s="39">
        <f t="shared" si="1"/>
        <v>0</v>
      </c>
      <c r="H21" s="21"/>
    </row>
    <row r="22" spans="1:8" s="9" customFormat="1" ht="15.75" customHeight="1">
      <c r="A22" s="17">
        <v>16</v>
      </c>
      <c r="B22" s="18"/>
      <c r="C22" s="19"/>
      <c r="D22" s="20"/>
      <c r="E22" s="20"/>
      <c r="F22" s="39">
        <f t="shared" si="0"/>
        <v>0</v>
      </c>
      <c r="G22" s="39">
        <f t="shared" si="1"/>
        <v>0</v>
      </c>
      <c r="H22" s="21"/>
    </row>
    <row r="23" spans="1:8" s="9" customFormat="1" ht="15.75" customHeight="1">
      <c r="A23" s="17">
        <v>17</v>
      </c>
      <c r="B23" s="18"/>
      <c r="C23" s="19"/>
      <c r="D23" s="20"/>
      <c r="E23" s="20"/>
      <c r="F23" s="39">
        <f t="shared" si="0"/>
        <v>0</v>
      </c>
      <c r="G23" s="39">
        <f t="shared" si="1"/>
        <v>0</v>
      </c>
      <c r="H23" s="21"/>
    </row>
    <row r="24" spans="1:8" s="9" customFormat="1" ht="15.75" customHeight="1">
      <c r="A24" s="17">
        <v>18</v>
      </c>
      <c r="B24" s="18"/>
      <c r="C24" s="19"/>
      <c r="D24" s="20"/>
      <c r="E24" s="20"/>
      <c r="F24" s="39">
        <f t="shared" si="0"/>
        <v>0</v>
      </c>
      <c r="G24" s="39">
        <f t="shared" si="1"/>
        <v>0</v>
      </c>
      <c r="H24" s="21"/>
    </row>
    <row r="25" spans="1:8" s="9" customFormat="1" ht="15.75" customHeight="1">
      <c r="A25" s="433" t="s">
        <v>384</v>
      </c>
      <c r="B25" s="452"/>
      <c r="C25" s="434"/>
      <c r="D25" s="39">
        <f>SUM(D7:D24)</f>
        <v>0</v>
      </c>
      <c r="E25" s="39">
        <f>SUM(E7:E24)</f>
        <v>0</v>
      </c>
      <c r="F25" s="83">
        <f>IF(SUM(F7:F24)-(E25-D25)&lt;0.001,SUM(F7:F24),"false")</f>
        <v>0</v>
      </c>
      <c r="G25" s="39">
        <f t="shared" si="1"/>
        <v>0</v>
      </c>
      <c r="H25" s="24"/>
    </row>
    <row r="26" spans="1:8" s="9" customFormat="1" ht="15.75" customHeight="1">
      <c r="A26" s="433" t="s">
        <v>800</v>
      </c>
      <c r="B26" s="452"/>
      <c r="C26" s="434"/>
      <c r="D26" s="94"/>
      <c r="E26" s="94"/>
      <c r="F26" s="39">
        <f t="shared" si="0"/>
        <v>0</v>
      </c>
      <c r="G26" s="39">
        <f t="shared" si="1"/>
        <v>0</v>
      </c>
      <c r="H26" s="24"/>
    </row>
    <row r="27" spans="1:8" s="9" customFormat="1" ht="15.75" customHeight="1">
      <c r="A27" s="433" t="s">
        <v>291</v>
      </c>
      <c r="B27" s="452"/>
      <c r="C27" s="434"/>
      <c r="D27" s="65">
        <f>D25-D26</f>
        <v>0</v>
      </c>
      <c r="E27" s="65">
        <f>E25-E26</f>
        <v>0</v>
      </c>
      <c r="F27" s="65">
        <f>F25-F26</f>
        <v>0</v>
      </c>
      <c r="G27" s="39">
        <f t="shared" si="1"/>
        <v>0</v>
      </c>
      <c r="H27" s="24"/>
    </row>
    <row r="28" spans="1:8" s="10" customFormat="1" ht="15.75" customHeight="1">
      <c r="A28" s="25"/>
      <c r="D28" s="418"/>
      <c r="E28" s="418"/>
      <c r="F28" s="418"/>
      <c r="G28" s="26"/>
      <c r="H28" s="26"/>
    </row>
    <row r="29" spans="1:8"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8" s="10" customFormat="1" ht="15.75" customHeight="1">
      <c r="A30" s="30" t="str">
        <f>表头信息!D11&amp;表头信息!E11</f>
        <v>填表日期：2022年11月2日</v>
      </c>
      <c r="B30" s="28"/>
      <c r="C30" s="28"/>
      <c r="D30" s="28"/>
      <c r="E30" s="31"/>
      <c r="F30" s="31"/>
      <c r="H30" s="31"/>
    </row>
    <row r="31" spans="1:8" ht="15.75" customHeight="1">
      <c r="D31" s="56"/>
      <c r="E31" s="56"/>
      <c r="F31" s="56"/>
    </row>
  </sheetData>
  <protectedRanges>
    <protectedRange sqref="A7:E24 D26:E26 H7:H24" name="区域1"/>
  </protectedRanges>
  <mergeCells count="16">
    <mergeCell ref="D28:F28"/>
    <mergeCell ref="A29:C29"/>
    <mergeCell ref="F29:H29"/>
    <mergeCell ref="A5:A6"/>
    <mergeCell ref="B5:B6"/>
    <mergeCell ref="C5:C6"/>
    <mergeCell ref="D5:D6"/>
    <mergeCell ref="E5:E6"/>
    <mergeCell ref="F5:F6"/>
    <mergeCell ref="G5:G6"/>
    <mergeCell ref="H5:H6"/>
    <mergeCell ref="A1:H1"/>
    <mergeCell ref="A2:H2"/>
    <mergeCell ref="A25:C25"/>
    <mergeCell ref="A26:C26"/>
    <mergeCell ref="A27:C27"/>
  </mergeCells>
  <phoneticPr fontId="67" type="noConversion"/>
  <hyperlinks>
    <hyperlink ref="A1:H1" location="'4-非流动资产汇总'!B21" display="=&quot;商誉评估&quot;&amp;表头信息!E35" xr:uid="{00000000-0004-0000-47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3592" r:id="rId4" name="Check Box 72">
              <controlPr defaultSize="0" autoPict="0" macro="[0]!商誉_复选框72_Click">
                <anchor moveWithCells="1">
                  <from>
                    <xdr:col>8</xdr:col>
                    <xdr:colOff>133350</xdr:colOff>
                    <xdr:row>0</xdr:row>
                    <xdr:rowOff>47625</xdr:rowOff>
                  </from>
                  <to>
                    <xdr:col>10</xdr:col>
                    <xdr:colOff>38100</xdr:colOff>
                    <xdr:row>1</xdr:row>
                    <xdr:rowOff>47625</xdr:rowOff>
                  </to>
                </anchor>
              </controlPr>
            </control>
          </mc:Choice>
        </mc:AlternateContent>
      </controls>
    </mc:Choice>
  </mc:AlternateContent>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dimension ref="A1:P31"/>
  <sheetViews>
    <sheetView view="pageBreakPreview" zoomScale="90" zoomScaleNormal="100" workbookViewId="0">
      <pane xSplit="1" ySplit="6" topLeftCell="B7" activePane="bottomRight" state="frozen"/>
      <selection pane="topRight"/>
      <selection pane="bottomLeft"/>
      <selection pane="bottomRight" sqref="A1:K1"/>
    </sheetView>
  </sheetViews>
  <sheetFormatPr defaultColWidth="8.625" defaultRowHeight="15.75" customHeight="1"/>
  <cols>
    <col min="1" max="1" width="5.125" style="11" customWidth="1"/>
    <col min="2" max="2" width="26.5" style="11" customWidth="1"/>
    <col min="3" max="3" width="7.75" style="11" customWidth="1"/>
    <col min="4" max="4" width="8.125" style="11" customWidth="1"/>
    <col min="5" max="5" width="7" style="11" customWidth="1"/>
    <col min="6" max="10" width="12.625" style="11" customWidth="1"/>
    <col min="11" max="11" width="13.125" style="11" customWidth="1"/>
    <col min="12" max="12" width="7.5" style="11" customWidth="1"/>
    <col min="13" max="13" width="16.5" style="11" customWidth="1"/>
    <col min="14" max="32" width="9" style="11"/>
    <col min="33" max="16384" width="8.625" style="11"/>
  </cols>
  <sheetData>
    <row r="1" spans="1:16" s="7" customFormat="1" ht="30" customHeight="1">
      <c r="A1" s="415" t="str">
        <f>"长期待摊费用评估"&amp;表头信息!E35</f>
        <v>长期待摊费用评估明细表</v>
      </c>
      <c r="B1" s="415"/>
      <c r="C1" s="415"/>
      <c r="D1" s="415"/>
      <c r="E1" s="415"/>
      <c r="F1" s="415"/>
      <c r="G1" s="415"/>
      <c r="H1" s="415"/>
      <c r="I1" s="415"/>
      <c r="J1" s="415"/>
      <c r="K1" s="415"/>
    </row>
    <row r="2" spans="1:16" ht="15.75" customHeight="1">
      <c r="A2" s="417" t="str">
        <f>表头信息!D5&amp;表头信息!E5</f>
        <v>评估基准日：2022年10月31日</v>
      </c>
      <c r="B2" s="417"/>
      <c r="C2" s="417"/>
      <c r="D2" s="417"/>
      <c r="E2" s="417"/>
      <c r="F2" s="417"/>
      <c r="G2" s="417"/>
      <c r="H2" s="457"/>
      <c r="I2" s="457"/>
      <c r="J2" s="457"/>
      <c r="K2" s="457"/>
    </row>
    <row r="3" spans="1:16" ht="15.75" customHeight="1">
      <c r="A3" s="12"/>
      <c r="B3" s="12"/>
      <c r="C3" s="12"/>
      <c r="D3" s="12"/>
      <c r="E3" s="13"/>
      <c r="F3" s="12"/>
      <c r="G3" s="12"/>
      <c r="H3" s="13"/>
      <c r="I3" s="13"/>
      <c r="J3" s="13"/>
      <c r="K3" s="14" t="s">
        <v>801</v>
      </c>
    </row>
    <row r="4" spans="1:16" ht="15.75" customHeight="1">
      <c r="A4" s="64" t="str">
        <f>表头信息!D2&amp;表头信息!E2</f>
        <v>产权持有单位：西安曲江楼观旅游农业开发有限公司</v>
      </c>
      <c r="B4" s="15"/>
      <c r="C4" s="15"/>
      <c r="D4" s="15"/>
      <c r="E4" s="15"/>
      <c r="F4" s="15"/>
      <c r="G4" s="15"/>
      <c r="H4" s="15"/>
      <c r="I4" s="15"/>
      <c r="J4" s="15"/>
      <c r="K4" s="16" t="s">
        <v>3</v>
      </c>
    </row>
    <row r="5" spans="1:16" s="8" customFormat="1" ht="15.75" customHeight="1">
      <c r="A5" s="455" t="s">
        <v>5</v>
      </c>
      <c r="B5" s="455" t="s">
        <v>802</v>
      </c>
      <c r="C5" s="455" t="s">
        <v>769</v>
      </c>
      <c r="D5" s="455" t="s">
        <v>803</v>
      </c>
      <c r="E5" s="455" t="s">
        <v>804</v>
      </c>
      <c r="F5" s="455" t="s">
        <v>805</v>
      </c>
      <c r="G5" s="455" t="s">
        <v>238</v>
      </c>
      <c r="H5" s="455" t="s">
        <v>239</v>
      </c>
      <c r="I5" s="455" t="s">
        <v>240</v>
      </c>
      <c r="J5" s="455" t="s">
        <v>241</v>
      </c>
      <c r="K5" s="455" t="s">
        <v>8</v>
      </c>
      <c r="L5" s="522" t="s">
        <v>297</v>
      </c>
      <c r="M5" s="522" t="s">
        <v>806</v>
      </c>
      <c r="N5" s="522" t="s">
        <v>807</v>
      </c>
      <c r="O5" s="91"/>
      <c r="P5" s="91"/>
    </row>
    <row r="6" spans="1:16" s="8" customFormat="1" ht="15.75" customHeight="1">
      <c r="A6" s="456"/>
      <c r="B6" s="456"/>
      <c r="C6" s="456"/>
      <c r="D6" s="456"/>
      <c r="E6" s="456"/>
      <c r="F6" s="456"/>
      <c r="G6" s="456"/>
      <c r="H6" s="456"/>
      <c r="I6" s="456"/>
      <c r="J6" s="456" t="s">
        <v>314</v>
      </c>
      <c r="K6" s="456"/>
      <c r="L6" s="523"/>
      <c r="M6" s="524"/>
      <c r="N6" s="524"/>
      <c r="O6" s="91"/>
      <c r="P6" s="91"/>
    </row>
    <row r="7" spans="1:16" s="9" customFormat="1" ht="15.75" customHeight="1">
      <c r="A7" s="17">
        <v>1</v>
      </c>
      <c r="B7" s="18"/>
      <c r="C7" s="19"/>
      <c r="D7" s="58"/>
      <c r="E7" s="58"/>
      <c r="F7" s="20"/>
      <c r="G7" s="82"/>
      <c r="H7" s="82"/>
      <c r="I7" s="39">
        <f>H7-G7</f>
        <v>0</v>
      </c>
      <c r="J7" s="39">
        <f>IF(G7=0,0,I7/ABS(G7))*100</f>
        <v>0</v>
      </c>
      <c r="K7" s="21"/>
      <c r="L7" s="92"/>
    </row>
    <row r="8" spans="1:16" s="9" customFormat="1" ht="15.75" customHeight="1">
      <c r="A8" s="17">
        <v>2</v>
      </c>
      <c r="B8" s="18"/>
      <c r="C8" s="19"/>
      <c r="D8" s="58"/>
      <c r="E8" s="58"/>
      <c r="F8" s="20"/>
      <c r="G8" s="82"/>
      <c r="H8" s="82"/>
      <c r="I8" s="39">
        <f t="shared" ref="I8:I26" si="0">H8-G8</f>
        <v>0</v>
      </c>
      <c r="J8" s="39">
        <f t="shared" ref="J8:J27" si="1">IF(G8=0,0,I8/ABS(G8))*100</f>
        <v>0</v>
      </c>
      <c r="K8" s="21"/>
      <c r="L8" s="92"/>
    </row>
    <row r="9" spans="1:16" s="9" customFormat="1" ht="15.75" customHeight="1">
      <c r="A9" s="17">
        <v>3</v>
      </c>
      <c r="B9" s="18"/>
      <c r="C9" s="19"/>
      <c r="D9" s="58"/>
      <c r="E9" s="58"/>
      <c r="F9" s="20"/>
      <c r="G9" s="82"/>
      <c r="H9" s="82"/>
      <c r="I9" s="39">
        <f t="shared" si="0"/>
        <v>0</v>
      </c>
      <c r="J9" s="39">
        <f t="shared" si="1"/>
        <v>0</v>
      </c>
      <c r="K9" s="21"/>
      <c r="L9" s="92"/>
    </row>
    <row r="10" spans="1:16" s="9" customFormat="1" ht="15.75" customHeight="1">
      <c r="A10" s="17">
        <v>4</v>
      </c>
      <c r="B10" s="18"/>
      <c r="C10" s="19"/>
      <c r="D10" s="58"/>
      <c r="E10" s="58"/>
      <c r="F10" s="20"/>
      <c r="G10" s="82"/>
      <c r="H10" s="82"/>
      <c r="I10" s="39">
        <f t="shared" si="0"/>
        <v>0</v>
      </c>
      <c r="J10" s="39">
        <f t="shared" si="1"/>
        <v>0</v>
      </c>
      <c r="K10" s="21"/>
      <c r="L10" s="92"/>
    </row>
    <row r="11" spans="1:16" s="9" customFormat="1" ht="15.75" customHeight="1">
      <c r="A11" s="17">
        <v>5</v>
      </c>
      <c r="B11" s="18"/>
      <c r="C11" s="19"/>
      <c r="D11" s="58"/>
      <c r="E11" s="58"/>
      <c r="F11" s="20"/>
      <c r="G11" s="82"/>
      <c r="H11" s="82"/>
      <c r="I11" s="39">
        <f t="shared" si="0"/>
        <v>0</v>
      </c>
      <c r="J11" s="39">
        <f t="shared" si="1"/>
        <v>0</v>
      </c>
      <c r="K11" s="21"/>
      <c r="L11" s="92"/>
    </row>
    <row r="12" spans="1:16" s="9" customFormat="1" ht="15.75" customHeight="1">
      <c r="A12" s="17">
        <v>6</v>
      </c>
      <c r="B12" s="18"/>
      <c r="C12" s="19"/>
      <c r="D12" s="58"/>
      <c r="E12" s="58"/>
      <c r="F12" s="20"/>
      <c r="G12" s="82"/>
      <c r="H12" s="82"/>
      <c r="I12" s="39">
        <f t="shared" si="0"/>
        <v>0</v>
      </c>
      <c r="J12" s="39">
        <f t="shared" si="1"/>
        <v>0</v>
      </c>
      <c r="K12" s="21"/>
      <c r="L12" s="92"/>
    </row>
    <row r="13" spans="1:16" s="9" customFormat="1" ht="15.75" customHeight="1">
      <c r="A13" s="17">
        <v>7</v>
      </c>
      <c r="B13" s="18"/>
      <c r="C13" s="19"/>
      <c r="D13" s="58"/>
      <c r="E13" s="58"/>
      <c r="F13" s="20"/>
      <c r="G13" s="82"/>
      <c r="H13" s="82"/>
      <c r="I13" s="39">
        <f t="shared" si="0"/>
        <v>0</v>
      </c>
      <c r="J13" s="39">
        <f t="shared" si="1"/>
        <v>0</v>
      </c>
      <c r="K13" s="21"/>
      <c r="L13" s="92"/>
    </row>
    <row r="14" spans="1:16" s="9" customFormat="1" ht="15.75" customHeight="1">
      <c r="A14" s="17">
        <v>8</v>
      </c>
      <c r="B14" s="18"/>
      <c r="C14" s="19"/>
      <c r="D14" s="58"/>
      <c r="E14" s="58"/>
      <c r="F14" s="20"/>
      <c r="G14" s="82"/>
      <c r="H14" s="82"/>
      <c r="I14" s="39">
        <f t="shared" si="0"/>
        <v>0</v>
      </c>
      <c r="J14" s="39">
        <f t="shared" si="1"/>
        <v>0</v>
      </c>
      <c r="K14" s="21"/>
      <c r="L14" s="92"/>
    </row>
    <row r="15" spans="1:16" s="9" customFormat="1" ht="15.75" customHeight="1">
      <c r="A15" s="17">
        <v>9</v>
      </c>
      <c r="B15" s="18"/>
      <c r="C15" s="19"/>
      <c r="D15" s="58"/>
      <c r="E15" s="58"/>
      <c r="F15" s="20"/>
      <c r="G15" s="82"/>
      <c r="H15" s="82"/>
      <c r="I15" s="39">
        <f t="shared" si="0"/>
        <v>0</v>
      </c>
      <c r="J15" s="39">
        <f t="shared" si="1"/>
        <v>0</v>
      </c>
      <c r="K15" s="21"/>
      <c r="L15" s="92"/>
    </row>
    <row r="16" spans="1:16" s="9" customFormat="1" ht="15.75" customHeight="1">
      <c r="A16" s="17">
        <v>10</v>
      </c>
      <c r="B16" s="18"/>
      <c r="C16" s="19"/>
      <c r="D16" s="58"/>
      <c r="E16" s="58"/>
      <c r="F16" s="20"/>
      <c r="G16" s="82"/>
      <c r="H16" s="82"/>
      <c r="I16" s="39">
        <f t="shared" si="0"/>
        <v>0</v>
      </c>
      <c r="J16" s="39">
        <f t="shared" si="1"/>
        <v>0</v>
      </c>
      <c r="K16" s="21"/>
      <c r="L16" s="92"/>
    </row>
    <row r="17" spans="1:12" s="9" customFormat="1" ht="15.75" customHeight="1">
      <c r="A17" s="17">
        <v>11</v>
      </c>
      <c r="B17" s="18"/>
      <c r="C17" s="19"/>
      <c r="D17" s="58"/>
      <c r="E17" s="58"/>
      <c r="F17" s="20"/>
      <c r="G17" s="82"/>
      <c r="H17" s="82"/>
      <c r="I17" s="39">
        <f t="shared" si="0"/>
        <v>0</v>
      </c>
      <c r="J17" s="39">
        <f t="shared" si="1"/>
        <v>0</v>
      </c>
      <c r="K17" s="21"/>
      <c r="L17" s="92"/>
    </row>
    <row r="18" spans="1:12" s="9" customFormat="1" ht="15.75" customHeight="1">
      <c r="A18" s="17">
        <v>12</v>
      </c>
      <c r="B18" s="18"/>
      <c r="C18" s="19"/>
      <c r="D18" s="58"/>
      <c r="E18" s="58"/>
      <c r="F18" s="20"/>
      <c r="G18" s="82"/>
      <c r="H18" s="82"/>
      <c r="I18" s="39">
        <f t="shared" si="0"/>
        <v>0</v>
      </c>
      <c r="J18" s="39">
        <f t="shared" si="1"/>
        <v>0</v>
      </c>
      <c r="K18" s="21"/>
      <c r="L18" s="92"/>
    </row>
    <row r="19" spans="1:12" s="9" customFormat="1" ht="15.75" customHeight="1">
      <c r="A19" s="17">
        <v>13</v>
      </c>
      <c r="B19" s="18"/>
      <c r="C19" s="19"/>
      <c r="D19" s="58"/>
      <c r="E19" s="58"/>
      <c r="F19" s="20"/>
      <c r="G19" s="82"/>
      <c r="H19" s="82"/>
      <c r="I19" s="39">
        <f t="shared" si="0"/>
        <v>0</v>
      </c>
      <c r="J19" s="39">
        <f t="shared" si="1"/>
        <v>0</v>
      </c>
      <c r="K19" s="21"/>
      <c r="L19" s="92"/>
    </row>
    <row r="20" spans="1:12" s="9" customFormat="1" ht="15.75" customHeight="1">
      <c r="A20" s="17">
        <v>14</v>
      </c>
      <c r="B20" s="18"/>
      <c r="C20" s="19"/>
      <c r="D20" s="58"/>
      <c r="E20" s="58"/>
      <c r="F20" s="20"/>
      <c r="G20" s="82"/>
      <c r="H20" s="82"/>
      <c r="I20" s="39">
        <f t="shared" si="0"/>
        <v>0</v>
      </c>
      <c r="J20" s="39">
        <f t="shared" si="1"/>
        <v>0</v>
      </c>
      <c r="K20" s="21"/>
      <c r="L20" s="92"/>
    </row>
    <row r="21" spans="1:12" s="9" customFormat="1" ht="15.75" customHeight="1">
      <c r="A21" s="17">
        <v>15</v>
      </c>
      <c r="B21" s="18"/>
      <c r="C21" s="19"/>
      <c r="D21" s="58"/>
      <c r="E21" s="58"/>
      <c r="F21" s="20"/>
      <c r="G21" s="82"/>
      <c r="H21" s="82"/>
      <c r="I21" s="39">
        <f t="shared" si="0"/>
        <v>0</v>
      </c>
      <c r="J21" s="39">
        <f t="shared" si="1"/>
        <v>0</v>
      </c>
      <c r="K21" s="21"/>
      <c r="L21" s="92"/>
    </row>
    <row r="22" spans="1:12" s="9" customFormat="1" ht="15.75" customHeight="1">
      <c r="A22" s="17">
        <v>16</v>
      </c>
      <c r="B22" s="18"/>
      <c r="C22" s="19"/>
      <c r="D22" s="58"/>
      <c r="E22" s="58"/>
      <c r="F22" s="20"/>
      <c r="G22" s="82"/>
      <c r="H22" s="82"/>
      <c r="I22" s="39">
        <f t="shared" si="0"/>
        <v>0</v>
      </c>
      <c r="J22" s="39">
        <f t="shared" si="1"/>
        <v>0</v>
      </c>
      <c r="K22" s="21"/>
      <c r="L22" s="92"/>
    </row>
    <row r="23" spans="1:12" s="9" customFormat="1" ht="15.75" customHeight="1">
      <c r="A23" s="17">
        <v>17</v>
      </c>
      <c r="B23" s="18"/>
      <c r="C23" s="19"/>
      <c r="D23" s="58"/>
      <c r="E23" s="58"/>
      <c r="F23" s="20"/>
      <c r="G23" s="82"/>
      <c r="H23" s="82"/>
      <c r="I23" s="39">
        <f t="shared" si="0"/>
        <v>0</v>
      </c>
      <c r="J23" s="39">
        <f t="shared" si="1"/>
        <v>0</v>
      </c>
      <c r="K23" s="21"/>
      <c r="L23" s="92"/>
    </row>
    <row r="24" spans="1:12" s="9" customFormat="1" ht="15.75" customHeight="1">
      <c r="A24" s="17">
        <v>18</v>
      </c>
      <c r="B24" s="18"/>
      <c r="C24" s="19"/>
      <c r="D24" s="58"/>
      <c r="E24" s="58"/>
      <c r="F24" s="20"/>
      <c r="G24" s="82"/>
      <c r="H24" s="82"/>
      <c r="I24" s="39">
        <f t="shared" si="0"/>
        <v>0</v>
      </c>
      <c r="J24" s="39">
        <f t="shared" si="1"/>
        <v>0</v>
      </c>
      <c r="K24" s="21"/>
      <c r="L24" s="92"/>
    </row>
    <row r="25" spans="1:12" s="9" customFormat="1" ht="15.75" customHeight="1">
      <c r="A25" s="17">
        <v>19</v>
      </c>
      <c r="B25" s="18"/>
      <c r="C25" s="19"/>
      <c r="D25" s="58"/>
      <c r="E25" s="58"/>
      <c r="F25" s="20"/>
      <c r="G25" s="82"/>
      <c r="H25" s="82"/>
      <c r="I25" s="39">
        <f t="shared" si="0"/>
        <v>0</v>
      </c>
      <c r="J25" s="39">
        <f t="shared" si="1"/>
        <v>0</v>
      </c>
      <c r="K25" s="21"/>
      <c r="L25" s="92"/>
    </row>
    <row r="26" spans="1:12" s="9" customFormat="1" ht="15.75" customHeight="1">
      <c r="A26" s="17">
        <v>20</v>
      </c>
      <c r="B26" s="18"/>
      <c r="C26" s="19"/>
      <c r="D26" s="58"/>
      <c r="E26" s="58"/>
      <c r="F26" s="20"/>
      <c r="G26" s="82"/>
      <c r="H26" s="82"/>
      <c r="I26" s="39">
        <f t="shared" si="0"/>
        <v>0</v>
      </c>
      <c r="J26" s="39">
        <f t="shared" si="1"/>
        <v>0</v>
      </c>
      <c r="K26" s="21"/>
      <c r="L26" s="92"/>
    </row>
    <row r="27" spans="1:12" s="9" customFormat="1" ht="15.75" customHeight="1">
      <c r="A27" s="433" t="s">
        <v>808</v>
      </c>
      <c r="B27" s="452"/>
      <c r="C27" s="452"/>
      <c r="D27" s="452"/>
      <c r="E27" s="434"/>
      <c r="F27" s="90">
        <f>SUM(F7:F26)</f>
        <v>0</v>
      </c>
      <c r="G27" s="79">
        <f>SUM(G7:G26)</f>
        <v>0</v>
      </c>
      <c r="H27" s="79">
        <f>SUM(H7:H26)</f>
        <v>0</v>
      </c>
      <c r="I27" s="83">
        <f>IF(SUM(I7:I26)-(H27-G27)&lt;0.001,SUM(I7:I26),"false")</f>
        <v>0</v>
      </c>
      <c r="J27" s="39">
        <f t="shared" si="1"/>
        <v>0</v>
      </c>
      <c r="K27" s="24"/>
      <c r="L27" s="55"/>
    </row>
    <row r="28" spans="1:12" s="10" customFormat="1" ht="15.75" customHeight="1">
      <c r="A28" s="25"/>
      <c r="D28" s="418"/>
      <c r="E28" s="418"/>
      <c r="F28" s="418"/>
      <c r="G28" s="26"/>
      <c r="H28" s="26"/>
      <c r="I28" s="26"/>
      <c r="J28" s="26"/>
      <c r="K28" s="26"/>
      <c r="L28" s="93"/>
    </row>
    <row r="29" spans="1:12" s="10" customFormat="1" ht="15.75" customHeight="1">
      <c r="A29" s="425" t="str">
        <f>表头信息!D8&amp;表头信息!E8</f>
        <v>产权持有单位填表人：谭勃</v>
      </c>
      <c r="B29" s="425"/>
      <c r="C29" s="425"/>
      <c r="D29" s="425"/>
      <c r="E29" s="425"/>
      <c r="F29" s="31"/>
      <c r="H29" s="426" t="str">
        <f>表头信息!D20&amp;表头信息!E23</f>
        <v>评估人员：柳青、殷涛</v>
      </c>
      <c r="I29" s="426"/>
      <c r="J29" s="426"/>
      <c r="K29" s="426"/>
      <c r="L29" s="29"/>
    </row>
    <row r="30" spans="1:12" s="10" customFormat="1" ht="15.75" customHeight="1">
      <c r="A30" s="30" t="str">
        <f>表头信息!D11&amp;表头信息!E11</f>
        <v>填表日期：2022年11月2日</v>
      </c>
      <c r="B30" s="28"/>
      <c r="C30" s="28"/>
      <c r="D30" s="28"/>
      <c r="E30" s="31"/>
      <c r="F30" s="31"/>
      <c r="H30" s="31"/>
      <c r="I30" s="31"/>
      <c r="J30" s="31"/>
    </row>
    <row r="31" spans="1:12" ht="15.75" customHeight="1">
      <c r="D31" s="56"/>
      <c r="F31" s="56"/>
      <c r="G31" s="56"/>
    </row>
  </sheetData>
  <protectedRanges>
    <protectedRange sqref="A7:H26 K7:L26" name="区域1"/>
  </protectedRanges>
  <mergeCells count="20">
    <mergeCell ref="K5:K6"/>
    <mergeCell ref="L5:L6"/>
    <mergeCell ref="M5:M6"/>
    <mergeCell ref="N5:N6"/>
    <mergeCell ref="A1:K1"/>
    <mergeCell ref="A2:K2"/>
    <mergeCell ref="A27:E27"/>
    <mergeCell ref="D28:F28"/>
    <mergeCell ref="A29:E29"/>
    <mergeCell ref="H29:K29"/>
    <mergeCell ref="A5:A6"/>
    <mergeCell ref="B5:B6"/>
    <mergeCell ref="C5:C6"/>
    <mergeCell ref="D5:D6"/>
    <mergeCell ref="E5:E6"/>
    <mergeCell ref="F5:F6"/>
    <mergeCell ref="G5:G6"/>
    <mergeCell ref="H5:H6"/>
    <mergeCell ref="I5:I6"/>
    <mergeCell ref="J5:J6"/>
  </mergeCells>
  <phoneticPr fontId="67" type="noConversion"/>
  <hyperlinks>
    <hyperlink ref="A1:K1" location="'4-非流动资产汇总'!B22" display="=&quot;长期待摊费用评估&quot;&amp;表头信息!E35" xr:uid="{00000000-0004-0000-4800-000000000000}"/>
    <hyperlink ref="E1" location="'4-非流动资产汇总'!B21" display="'4-非流动资产汇总'!B21" xr:uid="{00000000-0004-0000-4800-000001000000}"/>
    <hyperlink ref="F1" location="'4-非流动资产汇总'!B21" display="'4-非流动资产汇总'!B21" xr:uid="{00000000-0004-0000-4800-000002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4616" r:id="rId4" name="Check Box 72">
              <controlPr defaultSize="0" autoPict="0" macro="[0]!长期待摊费用_复选框72_Click">
                <anchor moveWithCells="1">
                  <from>
                    <xdr:col>11</xdr:col>
                    <xdr:colOff>104775</xdr:colOff>
                    <xdr:row>0</xdr:row>
                    <xdr:rowOff>38100</xdr:rowOff>
                  </from>
                  <to>
                    <xdr:col>12</xdr:col>
                    <xdr:colOff>771525</xdr:colOff>
                    <xdr:row>1</xdr:row>
                    <xdr:rowOff>19050</xdr:rowOff>
                  </to>
                </anchor>
              </controlPr>
            </control>
          </mc:Choice>
        </mc:AlternateContent>
      </controls>
    </mc:Choice>
  </mc:AlternateContent>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dimension ref="A1:O31"/>
  <sheetViews>
    <sheetView view="pageBreakPreview" zoomScaleNormal="100" workbookViewId="0">
      <pane xSplit="1" ySplit="6" topLeftCell="B7" activePane="bottomRight" state="frozen"/>
      <selection pane="topRight"/>
      <selection pane="bottomLeft"/>
      <selection pane="bottomRight" sqref="A1:I1"/>
    </sheetView>
  </sheetViews>
  <sheetFormatPr defaultColWidth="8.625" defaultRowHeight="15.75" customHeight="1"/>
  <cols>
    <col min="1" max="1" width="6.75" style="11" customWidth="1"/>
    <col min="2" max="2" width="22.125" style="11" customWidth="1"/>
    <col min="3" max="3" width="11.625" style="11" customWidth="1"/>
    <col min="4" max="4" width="14" style="11" customWidth="1"/>
    <col min="5" max="8" width="14.375" style="11" customWidth="1"/>
    <col min="9" max="9" width="19.25" style="11" customWidth="1"/>
    <col min="10" max="32" width="9" style="11"/>
    <col min="33" max="16384" width="8.625" style="11"/>
  </cols>
  <sheetData>
    <row r="1" spans="1:15" s="7" customFormat="1" ht="30" customHeight="1">
      <c r="A1" s="415" t="str">
        <f>"递延所得税资产评估"&amp;表头信息!E35</f>
        <v>递延所得税资产评估明细表</v>
      </c>
      <c r="B1" s="415"/>
      <c r="C1" s="415"/>
      <c r="D1" s="415"/>
      <c r="E1" s="415"/>
      <c r="F1" s="415"/>
      <c r="G1" s="415"/>
      <c r="H1" s="415"/>
      <c r="I1" s="415"/>
    </row>
    <row r="2" spans="1:15" ht="15.75" customHeight="1">
      <c r="A2" s="417" t="str">
        <f>表头信息!D5&amp;表头信息!E5</f>
        <v>评估基准日：2022年10月31日</v>
      </c>
      <c r="B2" s="417"/>
      <c r="C2" s="417"/>
      <c r="D2" s="417"/>
      <c r="E2" s="417"/>
      <c r="F2" s="417"/>
      <c r="G2" s="417"/>
      <c r="H2" s="417"/>
      <c r="I2" s="417"/>
    </row>
    <row r="3" spans="1:15" ht="15.75" customHeight="1">
      <c r="A3" s="12"/>
      <c r="B3" s="12"/>
      <c r="C3" s="12"/>
      <c r="D3" s="12"/>
      <c r="E3" s="12"/>
      <c r="F3" s="12"/>
      <c r="G3" s="12"/>
      <c r="H3" s="12"/>
      <c r="I3" s="43" t="s">
        <v>809</v>
      </c>
      <c r="K3" s="33"/>
      <c r="L3" s="33"/>
    </row>
    <row r="4" spans="1:15" ht="15.75" customHeight="1">
      <c r="A4" s="64" t="str">
        <f>表头信息!D2&amp;表头信息!E2</f>
        <v>产权持有单位：西安曲江楼观旅游农业开发有限公司</v>
      </c>
      <c r="B4" s="15"/>
      <c r="C4" s="15"/>
      <c r="D4" s="15"/>
      <c r="E4" s="15"/>
      <c r="F4" s="15"/>
      <c r="G4" s="15"/>
      <c r="H4" s="15"/>
      <c r="I4" s="16" t="s">
        <v>3</v>
      </c>
      <c r="J4" s="84"/>
      <c r="K4" s="85"/>
      <c r="L4" s="85"/>
      <c r="M4" s="84"/>
      <c r="N4" s="84"/>
      <c r="O4" s="84"/>
    </row>
    <row r="5" spans="1:15" s="8" customFormat="1" ht="15.75" customHeight="1">
      <c r="A5" s="455" t="s">
        <v>5</v>
      </c>
      <c r="B5" s="455" t="s">
        <v>810</v>
      </c>
      <c r="C5" s="455" t="s">
        <v>811</v>
      </c>
      <c r="D5" s="455" t="s">
        <v>389</v>
      </c>
      <c r="E5" s="455" t="s">
        <v>238</v>
      </c>
      <c r="F5" s="455" t="s">
        <v>239</v>
      </c>
      <c r="G5" s="455" t="s">
        <v>240</v>
      </c>
      <c r="H5" s="455" t="s">
        <v>241</v>
      </c>
      <c r="I5" s="455" t="s">
        <v>8</v>
      </c>
      <c r="J5" s="525" t="s">
        <v>297</v>
      </c>
      <c r="K5" s="527" t="s">
        <v>812</v>
      </c>
      <c r="L5" s="527" t="s">
        <v>813</v>
      </c>
      <c r="M5" s="86"/>
      <c r="N5" s="86"/>
      <c r="O5" s="86"/>
    </row>
    <row r="6" spans="1:15" s="8" customFormat="1" ht="15.75" customHeight="1">
      <c r="A6" s="456"/>
      <c r="B6" s="456"/>
      <c r="C6" s="456"/>
      <c r="D6" s="456"/>
      <c r="E6" s="456"/>
      <c r="F6" s="456"/>
      <c r="G6" s="456"/>
      <c r="H6" s="456" t="s">
        <v>314</v>
      </c>
      <c r="I6" s="456"/>
      <c r="J6" s="526"/>
      <c r="K6" s="528"/>
      <c r="L6" s="528"/>
      <c r="M6" s="86"/>
      <c r="N6" s="86"/>
      <c r="O6" s="86"/>
    </row>
    <row r="7" spans="1:15" s="9" customFormat="1" ht="15.75" customHeight="1">
      <c r="A7" s="17">
        <v>1</v>
      </c>
      <c r="B7" s="18"/>
      <c r="C7" s="18"/>
      <c r="D7" s="19"/>
      <c r="E7" s="82"/>
      <c r="F7" s="82"/>
      <c r="G7" s="39">
        <f>F7-E7</f>
        <v>0</v>
      </c>
      <c r="H7" s="39">
        <f>IF(E7=0,0,G7/ABS(E7))*100</f>
        <v>0</v>
      </c>
      <c r="I7" s="21"/>
      <c r="J7" s="88"/>
      <c r="K7" s="89"/>
      <c r="L7" s="89"/>
      <c r="M7" s="88"/>
      <c r="N7" s="88"/>
      <c r="O7" s="88"/>
    </row>
    <row r="8" spans="1:15" s="9" customFormat="1" ht="15.75" customHeight="1">
      <c r="A8" s="17">
        <v>2</v>
      </c>
      <c r="B8" s="18"/>
      <c r="C8" s="18"/>
      <c r="D8" s="19"/>
      <c r="E8" s="82"/>
      <c r="F8" s="82"/>
      <c r="G8" s="39">
        <f t="shared" ref="G8:G26" si="0">F8-E8</f>
        <v>0</v>
      </c>
      <c r="H8" s="39">
        <f t="shared" ref="H8:H27" si="1">IF(E8=0,0,G8/ABS(E8))*100</f>
        <v>0</v>
      </c>
      <c r="I8" s="21"/>
      <c r="J8" s="88"/>
      <c r="K8" s="88"/>
      <c r="L8" s="88"/>
      <c r="M8" s="88"/>
      <c r="N8" s="88"/>
      <c r="O8" s="88"/>
    </row>
    <row r="9" spans="1:15" s="9" customFormat="1" ht="15.75" customHeight="1">
      <c r="A9" s="17">
        <v>3</v>
      </c>
      <c r="B9" s="18"/>
      <c r="C9" s="18"/>
      <c r="D9" s="19"/>
      <c r="E9" s="82"/>
      <c r="F9" s="82"/>
      <c r="G9" s="39">
        <f t="shared" si="0"/>
        <v>0</v>
      </c>
      <c r="H9" s="39">
        <f t="shared" si="1"/>
        <v>0</v>
      </c>
      <c r="I9" s="21"/>
      <c r="J9" s="88"/>
      <c r="K9" s="88"/>
      <c r="L9" s="88"/>
      <c r="M9" s="88"/>
      <c r="N9" s="88"/>
      <c r="O9" s="88"/>
    </row>
    <row r="10" spans="1:15" s="9" customFormat="1" ht="15.75" customHeight="1">
      <c r="A10" s="17">
        <v>4</v>
      </c>
      <c r="B10" s="18"/>
      <c r="C10" s="18"/>
      <c r="D10" s="19"/>
      <c r="E10" s="82"/>
      <c r="F10" s="82"/>
      <c r="G10" s="39">
        <f t="shared" si="0"/>
        <v>0</v>
      </c>
      <c r="H10" s="39">
        <f t="shared" si="1"/>
        <v>0</v>
      </c>
      <c r="I10" s="21"/>
      <c r="J10" s="88"/>
      <c r="K10" s="88"/>
      <c r="L10" s="88"/>
      <c r="M10" s="88"/>
      <c r="N10" s="88"/>
      <c r="O10" s="88"/>
    </row>
    <row r="11" spans="1:15" s="9" customFormat="1" ht="15.75" customHeight="1">
      <c r="A11" s="17">
        <v>5</v>
      </c>
      <c r="B11" s="18"/>
      <c r="C11" s="18"/>
      <c r="D11" s="19"/>
      <c r="E11" s="82"/>
      <c r="F11" s="82"/>
      <c r="G11" s="39">
        <f t="shared" si="0"/>
        <v>0</v>
      </c>
      <c r="H11" s="39">
        <f t="shared" si="1"/>
        <v>0</v>
      </c>
      <c r="I11" s="21"/>
      <c r="J11" s="88"/>
      <c r="K11" s="88"/>
      <c r="L11" s="88"/>
      <c r="M11" s="88"/>
      <c r="N11" s="88"/>
      <c r="O11" s="88"/>
    </row>
    <row r="12" spans="1:15" s="9" customFormat="1" ht="15.75" customHeight="1">
      <c r="A12" s="17">
        <v>6</v>
      </c>
      <c r="B12" s="18"/>
      <c r="C12" s="18"/>
      <c r="D12" s="19"/>
      <c r="E12" s="82"/>
      <c r="F12" s="82"/>
      <c r="G12" s="39">
        <f t="shared" si="0"/>
        <v>0</v>
      </c>
      <c r="H12" s="39">
        <f t="shared" si="1"/>
        <v>0</v>
      </c>
      <c r="I12" s="21"/>
    </row>
    <row r="13" spans="1:15" s="9" customFormat="1" ht="15.75" customHeight="1">
      <c r="A13" s="17">
        <v>7</v>
      </c>
      <c r="B13" s="18"/>
      <c r="C13" s="18"/>
      <c r="D13" s="19"/>
      <c r="E13" s="82"/>
      <c r="F13" s="82"/>
      <c r="G13" s="39">
        <f t="shared" si="0"/>
        <v>0</v>
      </c>
      <c r="H13" s="39">
        <f t="shared" si="1"/>
        <v>0</v>
      </c>
      <c r="I13" s="21"/>
    </row>
    <row r="14" spans="1:15" s="9" customFormat="1" ht="15.75" customHeight="1">
      <c r="A14" s="17">
        <v>8</v>
      </c>
      <c r="B14" s="18"/>
      <c r="C14" s="18"/>
      <c r="D14" s="19"/>
      <c r="E14" s="82"/>
      <c r="F14" s="82"/>
      <c r="G14" s="39">
        <f t="shared" si="0"/>
        <v>0</v>
      </c>
      <c r="H14" s="39">
        <f t="shared" si="1"/>
        <v>0</v>
      </c>
      <c r="I14" s="21"/>
    </row>
    <row r="15" spans="1:15" s="9" customFormat="1" ht="15.75" customHeight="1">
      <c r="A15" s="17">
        <v>9</v>
      </c>
      <c r="B15" s="18"/>
      <c r="C15" s="18"/>
      <c r="D15" s="19"/>
      <c r="E15" s="82"/>
      <c r="F15" s="82"/>
      <c r="G15" s="39">
        <f t="shared" si="0"/>
        <v>0</v>
      </c>
      <c r="H15" s="39">
        <f t="shared" si="1"/>
        <v>0</v>
      </c>
      <c r="I15" s="21"/>
    </row>
    <row r="16" spans="1:15" s="9" customFormat="1" ht="15.75" customHeight="1">
      <c r="A16" s="17">
        <v>10</v>
      </c>
      <c r="B16" s="18"/>
      <c r="C16" s="18"/>
      <c r="D16" s="19"/>
      <c r="E16" s="82"/>
      <c r="F16" s="82"/>
      <c r="G16" s="39">
        <f t="shared" si="0"/>
        <v>0</v>
      </c>
      <c r="H16" s="39">
        <f t="shared" si="1"/>
        <v>0</v>
      </c>
      <c r="I16" s="21"/>
    </row>
    <row r="17" spans="1:9" s="9" customFormat="1" ht="15.75" customHeight="1">
      <c r="A17" s="17">
        <v>11</v>
      </c>
      <c r="B17" s="18"/>
      <c r="C17" s="18"/>
      <c r="D17" s="19"/>
      <c r="E17" s="82"/>
      <c r="F17" s="82"/>
      <c r="G17" s="39">
        <f t="shared" si="0"/>
        <v>0</v>
      </c>
      <c r="H17" s="39">
        <f t="shared" si="1"/>
        <v>0</v>
      </c>
      <c r="I17" s="21"/>
    </row>
    <row r="18" spans="1:9" s="9" customFormat="1" ht="15.75" customHeight="1">
      <c r="A18" s="17">
        <v>12</v>
      </c>
      <c r="B18" s="18"/>
      <c r="C18" s="18"/>
      <c r="D18" s="19"/>
      <c r="E18" s="82"/>
      <c r="F18" s="82"/>
      <c r="G18" s="39">
        <f t="shared" si="0"/>
        <v>0</v>
      </c>
      <c r="H18" s="39">
        <f t="shared" si="1"/>
        <v>0</v>
      </c>
      <c r="I18" s="21"/>
    </row>
    <row r="19" spans="1:9" s="9" customFormat="1" ht="15.75" customHeight="1">
      <c r="A19" s="17">
        <v>13</v>
      </c>
      <c r="B19" s="18"/>
      <c r="C19" s="18"/>
      <c r="D19" s="19"/>
      <c r="E19" s="82"/>
      <c r="F19" s="82"/>
      <c r="G19" s="39">
        <f t="shared" si="0"/>
        <v>0</v>
      </c>
      <c r="H19" s="39">
        <f t="shared" si="1"/>
        <v>0</v>
      </c>
      <c r="I19" s="21"/>
    </row>
    <row r="20" spans="1:9" s="9" customFormat="1" ht="15.75" customHeight="1">
      <c r="A20" s="17">
        <v>14</v>
      </c>
      <c r="B20" s="18"/>
      <c r="C20" s="18"/>
      <c r="D20" s="19"/>
      <c r="E20" s="82"/>
      <c r="F20" s="82"/>
      <c r="G20" s="39">
        <f t="shared" si="0"/>
        <v>0</v>
      </c>
      <c r="H20" s="39">
        <f t="shared" si="1"/>
        <v>0</v>
      </c>
      <c r="I20" s="21"/>
    </row>
    <row r="21" spans="1:9" s="9" customFormat="1" ht="15.75" customHeight="1">
      <c r="A21" s="17">
        <v>15</v>
      </c>
      <c r="B21" s="18"/>
      <c r="C21" s="18"/>
      <c r="D21" s="19"/>
      <c r="E21" s="82"/>
      <c r="F21" s="82"/>
      <c r="G21" s="39">
        <f t="shared" si="0"/>
        <v>0</v>
      </c>
      <c r="H21" s="39">
        <f t="shared" si="1"/>
        <v>0</v>
      </c>
      <c r="I21" s="21"/>
    </row>
    <row r="22" spans="1:9" s="9" customFormat="1" ht="15.75" customHeight="1">
      <c r="A22" s="17">
        <v>16</v>
      </c>
      <c r="B22" s="18"/>
      <c r="C22" s="18"/>
      <c r="D22" s="19"/>
      <c r="E22" s="82"/>
      <c r="F22" s="82"/>
      <c r="G22" s="39">
        <f t="shared" si="0"/>
        <v>0</v>
      </c>
      <c r="H22" s="39">
        <f t="shared" si="1"/>
        <v>0</v>
      </c>
      <c r="I22" s="21"/>
    </row>
    <row r="23" spans="1:9" s="9" customFormat="1" ht="15.75" customHeight="1">
      <c r="A23" s="17">
        <v>17</v>
      </c>
      <c r="B23" s="18"/>
      <c r="C23" s="18"/>
      <c r="D23" s="19"/>
      <c r="E23" s="82"/>
      <c r="F23" s="82"/>
      <c r="G23" s="39">
        <f t="shared" si="0"/>
        <v>0</v>
      </c>
      <c r="H23" s="39">
        <f t="shared" si="1"/>
        <v>0</v>
      </c>
      <c r="I23" s="21"/>
    </row>
    <row r="24" spans="1:9" s="9" customFormat="1" ht="15.75" customHeight="1">
      <c r="A24" s="17">
        <v>18</v>
      </c>
      <c r="B24" s="18"/>
      <c r="C24" s="18"/>
      <c r="D24" s="19"/>
      <c r="E24" s="82"/>
      <c r="F24" s="82"/>
      <c r="G24" s="39">
        <f t="shared" si="0"/>
        <v>0</v>
      </c>
      <c r="H24" s="39">
        <f t="shared" si="1"/>
        <v>0</v>
      </c>
      <c r="I24" s="21"/>
    </row>
    <row r="25" spans="1:9" s="9" customFormat="1" ht="15.75" customHeight="1">
      <c r="A25" s="17">
        <v>19</v>
      </c>
      <c r="B25" s="18"/>
      <c r="C25" s="18"/>
      <c r="D25" s="19"/>
      <c r="E25" s="82"/>
      <c r="F25" s="82"/>
      <c r="G25" s="39">
        <f t="shared" si="0"/>
        <v>0</v>
      </c>
      <c r="H25" s="39">
        <f t="shared" si="1"/>
        <v>0</v>
      </c>
      <c r="I25" s="21"/>
    </row>
    <row r="26" spans="1:9" s="9" customFormat="1" ht="15.75" customHeight="1">
      <c r="A26" s="17">
        <v>20</v>
      </c>
      <c r="B26" s="18"/>
      <c r="C26" s="18"/>
      <c r="D26" s="19"/>
      <c r="E26" s="82"/>
      <c r="F26" s="82"/>
      <c r="G26" s="39">
        <f t="shared" si="0"/>
        <v>0</v>
      </c>
      <c r="H26" s="39">
        <f t="shared" si="1"/>
        <v>0</v>
      </c>
      <c r="I26" s="21"/>
    </row>
    <row r="27" spans="1:9" s="9" customFormat="1" ht="15.75" customHeight="1">
      <c r="A27" s="433" t="s">
        <v>808</v>
      </c>
      <c r="B27" s="452"/>
      <c r="C27" s="452"/>
      <c r="D27" s="434"/>
      <c r="E27" s="83">
        <f>SUM(E7:E26)</f>
        <v>0</v>
      </c>
      <c r="F27" s="83">
        <f>SUM(F7:F26)</f>
        <v>0</v>
      </c>
      <c r="G27" s="83">
        <f>IF(SUM(G7:G26)-(F27-E27)&lt;0.001,SUM(G7:G26),"false")</f>
        <v>0</v>
      </c>
      <c r="H27" s="39">
        <f t="shared" si="1"/>
        <v>0</v>
      </c>
      <c r="I27" s="24"/>
    </row>
    <row r="28" spans="1:9" s="10" customFormat="1" ht="15.75" customHeight="1">
      <c r="A28" s="25"/>
      <c r="E28" s="418"/>
      <c r="F28" s="418"/>
      <c r="G28" s="418"/>
      <c r="H28" s="26"/>
      <c r="I28" s="26"/>
    </row>
    <row r="29" spans="1:9" s="10" customFormat="1" ht="15.75" customHeight="1">
      <c r="A29" s="425" t="str">
        <f>表头信息!D8&amp;表头信息!E8</f>
        <v>产权持有单位填表人：谭勃</v>
      </c>
      <c r="B29" s="425"/>
      <c r="C29" s="425"/>
      <c r="D29" s="425"/>
      <c r="E29" s="28"/>
      <c r="F29" s="31"/>
      <c r="G29" s="426" t="str">
        <f>表头信息!D20&amp;表头信息!E23</f>
        <v>评估人员：柳青、殷涛</v>
      </c>
      <c r="H29" s="426"/>
      <c r="I29" s="426"/>
    </row>
    <row r="30" spans="1:9" s="10" customFormat="1" ht="15.75" customHeight="1">
      <c r="A30" s="30" t="str">
        <f>表头信息!D11&amp;表头信息!E11</f>
        <v>填表日期：2022年11月2日</v>
      </c>
      <c r="B30" s="28"/>
      <c r="C30" s="28"/>
      <c r="D30" s="28"/>
      <c r="E30" s="28"/>
      <c r="F30" s="31"/>
      <c r="G30" s="31"/>
      <c r="I30" s="31"/>
    </row>
    <row r="31" spans="1:9" ht="15.75" customHeight="1">
      <c r="E31" s="56"/>
      <c r="F31" s="56"/>
      <c r="G31" s="56"/>
      <c r="I31" s="56"/>
    </row>
  </sheetData>
  <protectedRanges>
    <protectedRange sqref="A7:F26 I7:I26" name="区域1"/>
  </protectedRanges>
  <mergeCells count="18">
    <mergeCell ref="J5:J6"/>
    <mergeCell ref="K5:K6"/>
    <mergeCell ref="L5:L6"/>
    <mergeCell ref="A1:I1"/>
    <mergeCell ref="A2:I2"/>
    <mergeCell ref="A27:D27"/>
    <mergeCell ref="E28:G28"/>
    <mergeCell ref="A29:D29"/>
    <mergeCell ref="G29:I29"/>
    <mergeCell ref="A5:A6"/>
    <mergeCell ref="B5:B6"/>
    <mergeCell ref="C5:C6"/>
    <mergeCell ref="D5:D6"/>
    <mergeCell ref="E5:E6"/>
    <mergeCell ref="F5:F6"/>
    <mergeCell ref="G5:G6"/>
    <mergeCell ref="H5:H6"/>
    <mergeCell ref="I5:I6"/>
  </mergeCells>
  <phoneticPr fontId="67" type="noConversion"/>
  <hyperlinks>
    <hyperlink ref="A1:I1" location="'4-非流动资产汇总'!B23" display="=&quot;递延所得税资产评估&quot;&amp;表头信息!E35" xr:uid="{00000000-0004-0000-4900-000000000000}"/>
    <hyperlink ref="G1:H1" location="'4-非流动资产汇总'!B23" display="'4-非流动资产汇总'!B23" xr:uid="{00000000-0004-0000-4900-000001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5640" r:id="rId4" name="Check Box 72">
              <controlPr defaultSize="0" autoPict="0" macro="[0]!递延所得税资产_复选框72_Click">
                <anchor moveWithCells="1">
                  <from>
                    <xdr:col>9</xdr:col>
                    <xdr:colOff>38100</xdr:colOff>
                    <xdr:row>0</xdr:row>
                    <xdr:rowOff>66675</xdr:rowOff>
                  </from>
                  <to>
                    <xdr:col>10</xdr:col>
                    <xdr:colOff>561975</xdr:colOff>
                    <xdr:row>0</xdr:row>
                    <xdr:rowOff>361950</xdr:rowOff>
                  </to>
                </anchor>
              </controlPr>
            </control>
          </mc:Choice>
        </mc:AlternateContent>
      </controls>
    </mc:Choice>
  </mc:AlternateContent>
</worksheet>
</file>

<file path=xl/worksheets/sheet7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dimension ref="A1:V31"/>
  <sheetViews>
    <sheetView view="pageBreakPreview" zoomScale="85" zoomScaleNormal="100" workbookViewId="0">
      <pane xSplit="1" ySplit="6" topLeftCell="B7" activePane="bottomRight" state="frozen"/>
      <selection pane="topRight"/>
      <selection pane="bottomLeft"/>
      <selection pane="bottomRight" sqref="A1:P1"/>
    </sheetView>
  </sheetViews>
  <sheetFormatPr defaultColWidth="8.625" defaultRowHeight="15.75" customHeight="1"/>
  <cols>
    <col min="1" max="1" width="6.75" style="11" customWidth="1"/>
    <col min="2" max="2" width="9.625" style="11"/>
    <col min="3" max="5" width="3" style="11"/>
    <col min="6" max="6" width="4.625" style="11"/>
    <col min="7" max="7" width="8" style="11"/>
    <col min="8" max="8" width="4.625" style="11"/>
    <col min="9" max="10" width="8" style="11"/>
    <col min="11" max="13" width="14.375" style="11" customWidth="1"/>
    <col min="14" max="14" width="16.875" style="11"/>
    <col min="15" max="15" width="8" style="11"/>
    <col min="16" max="16" width="8.125" style="11" customWidth="1"/>
    <col min="17" max="32" width="9" style="11"/>
    <col min="33" max="16384" width="8.625" style="11"/>
  </cols>
  <sheetData>
    <row r="1" spans="1:22" s="7" customFormat="1" ht="30" customHeight="1">
      <c r="A1" s="415" t="str">
        <f>"其他非流动资产评估"&amp;表头信息!E35</f>
        <v>其他非流动资产评估明细表</v>
      </c>
      <c r="B1" s="415"/>
      <c r="C1" s="415"/>
      <c r="D1" s="415"/>
      <c r="E1" s="415"/>
      <c r="F1" s="415"/>
      <c r="G1" s="415"/>
      <c r="H1" s="415"/>
      <c r="I1" s="415"/>
      <c r="J1" s="415"/>
      <c r="K1" s="415"/>
      <c r="L1" s="415"/>
      <c r="M1" s="415"/>
      <c r="N1" s="437"/>
      <c r="O1" s="437"/>
      <c r="P1" s="437"/>
    </row>
    <row r="2" spans="1:22" ht="15.75" customHeight="1">
      <c r="A2" s="417" t="str">
        <f>表头信息!D5&amp;表头信息!E5</f>
        <v>评估基准日：2022年10月31日</v>
      </c>
      <c r="B2" s="417"/>
      <c r="C2" s="417"/>
      <c r="D2" s="417"/>
      <c r="E2" s="417"/>
      <c r="F2" s="417"/>
      <c r="G2" s="417"/>
      <c r="H2" s="417"/>
      <c r="I2" s="417"/>
      <c r="J2" s="417"/>
      <c r="K2" s="417"/>
      <c r="L2" s="417"/>
      <c r="M2" s="417"/>
      <c r="N2" s="457"/>
      <c r="O2" s="457"/>
      <c r="P2" s="457"/>
    </row>
    <row r="3" spans="1:22" ht="15.75" customHeight="1">
      <c r="A3" s="12"/>
      <c r="B3" s="12"/>
      <c r="C3" s="12"/>
      <c r="D3" s="12"/>
      <c r="E3" s="12"/>
      <c r="F3" s="12"/>
      <c r="G3" s="12"/>
      <c r="H3" s="12"/>
      <c r="I3" s="12"/>
      <c r="J3" s="12"/>
      <c r="K3" s="12"/>
      <c r="L3" s="12"/>
      <c r="M3" s="12"/>
      <c r="N3" s="14"/>
      <c r="O3" s="14"/>
      <c r="P3" s="14" t="s">
        <v>814</v>
      </c>
    </row>
    <row r="4" spans="1:22" ht="15.75" customHeight="1">
      <c r="A4" s="458" t="str">
        <f>表头信息!D2&amp;表头信息!E2</f>
        <v>产权持有单位：西安曲江楼观旅游农业开发有限公司</v>
      </c>
      <c r="B4" s="514"/>
      <c r="C4" s="514"/>
      <c r="D4" s="514"/>
      <c r="E4" s="514"/>
      <c r="F4" s="514"/>
      <c r="G4" s="514"/>
      <c r="H4" s="514"/>
      <c r="I4" s="514"/>
      <c r="J4" s="514"/>
      <c r="K4" s="15"/>
      <c r="L4" s="15"/>
      <c r="M4" s="15"/>
      <c r="N4" s="16"/>
      <c r="O4" s="16"/>
      <c r="P4" s="16" t="s">
        <v>3</v>
      </c>
    </row>
    <row r="5" spans="1:22" s="8" customFormat="1" ht="15.75" customHeight="1">
      <c r="A5" s="455" t="s">
        <v>5</v>
      </c>
      <c r="B5" s="455" t="s">
        <v>798</v>
      </c>
      <c r="C5" s="493" t="s">
        <v>815</v>
      </c>
      <c r="D5" s="494"/>
      <c r="E5" s="529"/>
      <c r="F5" s="530" t="s">
        <v>468</v>
      </c>
      <c r="G5" s="530" t="s">
        <v>466</v>
      </c>
      <c r="H5" s="455" t="s">
        <v>711</v>
      </c>
      <c r="I5" s="455" t="s">
        <v>657</v>
      </c>
      <c r="J5" s="455" t="s">
        <v>238</v>
      </c>
      <c r="K5" s="455" t="s">
        <v>239</v>
      </c>
      <c r="L5" s="455" t="s">
        <v>240</v>
      </c>
      <c r="M5" s="455" t="s">
        <v>241</v>
      </c>
      <c r="N5" s="455" t="s">
        <v>729</v>
      </c>
      <c r="O5" s="455" t="s">
        <v>730</v>
      </c>
      <c r="P5" s="455" t="s">
        <v>8</v>
      </c>
      <c r="Q5" s="68" t="s">
        <v>297</v>
      </c>
      <c r="R5" s="68" t="s">
        <v>311</v>
      </c>
      <c r="S5" s="68" t="s">
        <v>311</v>
      </c>
      <c r="T5" s="68" t="s">
        <v>312</v>
      </c>
      <c r="U5" s="68" t="s">
        <v>400</v>
      </c>
      <c r="V5" s="68" t="s">
        <v>345</v>
      </c>
    </row>
    <row r="6" spans="1:22" s="8" customFormat="1" ht="15.75" customHeight="1">
      <c r="A6" s="456"/>
      <c r="B6" s="456"/>
      <c r="C6" s="32" t="s">
        <v>816</v>
      </c>
      <c r="D6" s="32" t="s">
        <v>817</v>
      </c>
      <c r="E6" s="32" t="s">
        <v>818</v>
      </c>
      <c r="F6" s="531"/>
      <c r="G6" s="531"/>
      <c r="H6" s="463"/>
      <c r="I6" s="456"/>
      <c r="J6" s="456"/>
      <c r="K6" s="456"/>
      <c r="L6" s="456"/>
      <c r="M6" s="456" t="s">
        <v>314</v>
      </c>
      <c r="N6" s="463"/>
      <c r="O6" s="463"/>
      <c r="P6" s="456"/>
      <c r="Q6" s="68"/>
      <c r="R6" s="68" t="s">
        <v>318</v>
      </c>
      <c r="S6" s="68" t="s">
        <v>319</v>
      </c>
      <c r="T6" s="68" t="s">
        <v>320</v>
      </c>
      <c r="U6" s="68" t="s">
        <v>403</v>
      </c>
      <c r="V6" s="68" t="s">
        <v>348</v>
      </c>
    </row>
    <row r="7" spans="1:22" s="9" customFormat="1" ht="15.75" customHeight="1">
      <c r="A7" s="17">
        <v>1</v>
      </c>
      <c r="B7" s="18"/>
      <c r="C7" s="18"/>
      <c r="D7" s="18"/>
      <c r="E7" s="18"/>
      <c r="F7" s="18"/>
      <c r="G7" s="18"/>
      <c r="H7" s="18"/>
      <c r="I7" s="19"/>
      <c r="J7" s="82"/>
      <c r="K7" s="82"/>
      <c r="L7" s="39">
        <f>K7-J7</f>
        <v>0</v>
      </c>
      <c r="M7" s="39">
        <f>IF(J7=0,0,L7/ABS(J7))*100</f>
        <v>0</v>
      </c>
      <c r="N7" s="21"/>
      <c r="O7" s="21"/>
      <c r="P7" s="21"/>
    </row>
    <row r="8" spans="1:22" s="9" customFormat="1" ht="15.75" customHeight="1">
      <c r="A8" s="17">
        <v>2</v>
      </c>
      <c r="B8" s="18"/>
      <c r="C8" s="18"/>
      <c r="D8" s="18"/>
      <c r="E8" s="18"/>
      <c r="F8" s="18"/>
      <c r="G8" s="18"/>
      <c r="H8" s="18"/>
      <c r="I8" s="19"/>
      <c r="J8" s="82"/>
      <c r="K8" s="82"/>
      <c r="L8" s="39">
        <f t="shared" ref="L8:L26" si="0">K8-J8</f>
        <v>0</v>
      </c>
      <c r="M8" s="39">
        <f t="shared" ref="M8:M27" si="1">IF(J8=0,0,L8/ABS(J8))*100</f>
        <v>0</v>
      </c>
      <c r="N8" s="21"/>
      <c r="O8" s="21"/>
      <c r="P8" s="21"/>
    </row>
    <row r="9" spans="1:22" s="9" customFormat="1" ht="15.75" customHeight="1">
      <c r="A9" s="17">
        <v>3</v>
      </c>
      <c r="B9" s="18"/>
      <c r="C9" s="18"/>
      <c r="D9" s="18"/>
      <c r="E9" s="18"/>
      <c r="F9" s="18"/>
      <c r="G9" s="18"/>
      <c r="H9" s="18"/>
      <c r="I9" s="19"/>
      <c r="J9" s="82"/>
      <c r="K9" s="82"/>
      <c r="L9" s="39">
        <f t="shared" si="0"/>
        <v>0</v>
      </c>
      <c r="M9" s="39">
        <f t="shared" si="1"/>
        <v>0</v>
      </c>
      <c r="N9" s="21"/>
      <c r="O9" s="21"/>
      <c r="P9" s="21"/>
    </row>
    <row r="10" spans="1:22" s="9" customFormat="1" ht="15.75" customHeight="1">
      <c r="A10" s="17">
        <v>4</v>
      </c>
      <c r="B10" s="18"/>
      <c r="C10" s="18"/>
      <c r="D10" s="18"/>
      <c r="E10" s="18"/>
      <c r="F10" s="18"/>
      <c r="G10" s="18"/>
      <c r="H10" s="18"/>
      <c r="I10" s="19"/>
      <c r="J10" s="82"/>
      <c r="K10" s="82"/>
      <c r="L10" s="39">
        <f t="shared" si="0"/>
        <v>0</v>
      </c>
      <c r="M10" s="39">
        <f t="shared" si="1"/>
        <v>0</v>
      </c>
      <c r="N10" s="21"/>
      <c r="O10" s="21"/>
      <c r="P10" s="21"/>
    </row>
    <row r="11" spans="1:22" s="9" customFormat="1" ht="15.75" customHeight="1">
      <c r="A11" s="17">
        <v>5</v>
      </c>
      <c r="B11" s="18"/>
      <c r="C11" s="18"/>
      <c r="D11" s="18"/>
      <c r="E11" s="18"/>
      <c r="F11" s="18"/>
      <c r="G11" s="18"/>
      <c r="H11" s="18"/>
      <c r="I11" s="19"/>
      <c r="J11" s="82"/>
      <c r="K11" s="82"/>
      <c r="L11" s="39">
        <f t="shared" si="0"/>
        <v>0</v>
      </c>
      <c r="M11" s="39">
        <f t="shared" si="1"/>
        <v>0</v>
      </c>
      <c r="N11" s="21"/>
      <c r="O11" s="21"/>
      <c r="P11" s="21"/>
    </row>
    <row r="12" spans="1:22" s="9" customFormat="1" ht="15.75" customHeight="1">
      <c r="A12" s="17">
        <v>6</v>
      </c>
      <c r="B12" s="18"/>
      <c r="C12" s="18"/>
      <c r="D12" s="18"/>
      <c r="E12" s="18"/>
      <c r="F12" s="18"/>
      <c r="G12" s="18"/>
      <c r="H12" s="18"/>
      <c r="I12" s="19"/>
      <c r="J12" s="82"/>
      <c r="K12" s="82"/>
      <c r="L12" s="39">
        <f t="shared" si="0"/>
        <v>0</v>
      </c>
      <c r="M12" s="39">
        <f t="shared" si="1"/>
        <v>0</v>
      </c>
      <c r="N12" s="21"/>
      <c r="O12" s="21"/>
      <c r="P12" s="21"/>
    </row>
    <row r="13" spans="1:22" s="9" customFormat="1" ht="15.75" customHeight="1">
      <c r="A13" s="17">
        <v>7</v>
      </c>
      <c r="B13" s="18"/>
      <c r="C13" s="18"/>
      <c r="D13" s="18"/>
      <c r="E13" s="18"/>
      <c r="F13" s="18"/>
      <c r="G13" s="18"/>
      <c r="H13" s="18"/>
      <c r="I13" s="19"/>
      <c r="J13" s="82"/>
      <c r="K13" s="82"/>
      <c r="L13" s="39">
        <f t="shared" si="0"/>
        <v>0</v>
      </c>
      <c r="M13" s="39">
        <f t="shared" si="1"/>
        <v>0</v>
      </c>
      <c r="N13" s="21"/>
      <c r="O13" s="21"/>
      <c r="P13" s="21"/>
    </row>
    <row r="14" spans="1:22" s="9" customFormat="1" ht="15.75" customHeight="1">
      <c r="A14" s="17">
        <v>8</v>
      </c>
      <c r="B14" s="18"/>
      <c r="C14" s="18"/>
      <c r="D14" s="18"/>
      <c r="E14" s="18"/>
      <c r="F14" s="18"/>
      <c r="G14" s="18"/>
      <c r="H14" s="18"/>
      <c r="I14" s="19"/>
      <c r="J14" s="82"/>
      <c r="K14" s="82"/>
      <c r="L14" s="39">
        <f t="shared" si="0"/>
        <v>0</v>
      </c>
      <c r="M14" s="39">
        <f t="shared" si="1"/>
        <v>0</v>
      </c>
      <c r="N14" s="21"/>
      <c r="O14" s="21"/>
      <c r="P14" s="21"/>
    </row>
    <row r="15" spans="1:22" s="9" customFormat="1" ht="15.75" customHeight="1">
      <c r="A15" s="17">
        <v>9</v>
      </c>
      <c r="B15" s="18"/>
      <c r="C15" s="18"/>
      <c r="D15" s="18"/>
      <c r="E15" s="18"/>
      <c r="F15" s="18"/>
      <c r="G15" s="18"/>
      <c r="H15" s="18"/>
      <c r="I15" s="19"/>
      <c r="J15" s="82"/>
      <c r="K15" s="82"/>
      <c r="L15" s="39">
        <f t="shared" si="0"/>
        <v>0</v>
      </c>
      <c r="M15" s="39">
        <f t="shared" si="1"/>
        <v>0</v>
      </c>
      <c r="N15" s="21"/>
      <c r="O15" s="21"/>
      <c r="P15" s="21"/>
    </row>
    <row r="16" spans="1:22" s="9" customFormat="1" ht="15.75" customHeight="1">
      <c r="A16" s="17">
        <v>10</v>
      </c>
      <c r="B16" s="18"/>
      <c r="C16" s="18"/>
      <c r="D16" s="18"/>
      <c r="E16" s="18"/>
      <c r="F16" s="18"/>
      <c r="G16" s="18"/>
      <c r="H16" s="18"/>
      <c r="I16" s="19"/>
      <c r="J16" s="82"/>
      <c r="K16" s="82"/>
      <c r="L16" s="39">
        <f t="shared" si="0"/>
        <v>0</v>
      </c>
      <c r="M16" s="39">
        <f t="shared" si="1"/>
        <v>0</v>
      </c>
      <c r="N16" s="21"/>
      <c r="O16" s="21"/>
      <c r="P16" s="21"/>
    </row>
    <row r="17" spans="1:16" s="9" customFormat="1" ht="15.75" customHeight="1">
      <c r="A17" s="17">
        <v>11</v>
      </c>
      <c r="B17" s="18"/>
      <c r="C17" s="18"/>
      <c r="D17" s="18"/>
      <c r="E17" s="18"/>
      <c r="F17" s="18"/>
      <c r="G17" s="18"/>
      <c r="H17" s="18"/>
      <c r="I17" s="19"/>
      <c r="J17" s="82"/>
      <c r="K17" s="82"/>
      <c r="L17" s="39">
        <f t="shared" si="0"/>
        <v>0</v>
      </c>
      <c r="M17" s="39">
        <f t="shared" si="1"/>
        <v>0</v>
      </c>
      <c r="N17" s="21"/>
      <c r="O17" s="21"/>
      <c r="P17" s="21"/>
    </row>
    <row r="18" spans="1:16" s="9" customFormat="1" ht="15.75" customHeight="1">
      <c r="A18" s="17">
        <v>12</v>
      </c>
      <c r="B18" s="18"/>
      <c r="C18" s="18"/>
      <c r="D18" s="18"/>
      <c r="E18" s="18"/>
      <c r="F18" s="18"/>
      <c r="G18" s="18"/>
      <c r="H18" s="18"/>
      <c r="I18" s="19"/>
      <c r="J18" s="82"/>
      <c r="K18" s="82"/>
      <c r="L18" s="39">
        <f t="shared" si="0"/>
        <v>0</v>
      </c>
      <c r="M18" s="39">
        <f t="shared" si="1"/>
        <v>0</v>
      </c>
      <c r="N18" s="21"/>
      <c r="O18" s="21"/>
      <c r="P18" s="21"/>
    </row>
    <row r="19" spans="1:16" s="9" customFormat="1" ht="15.75" customHeight="1">
      <c r="A19" s="17">
        <v>13</v>
      </c>
      <c r="B19" s="18"/>
      <c r="C19" s="18"/>
      <c r="D19" s="18"/>
      <c r="E19" s="18"/>
      <c r="F19" s="18"/>
      <c r="G19" s="18"/>
      <c r="H19" s="18"/>
      <c r="I19" s="19"/>
      <c r="J19" s="82"/>
      <c r="K19" s="82"/>
      <c r="L19" s="39">
        <f t="shared" si="0"/>
        <v>0</v>
      </c>
      <c r="M19" s="39">
        <f t="shared" si="1"/>
        <v>0</v>
      </c>
      <c r="N19" s="21"/>
      <c r="O19" s="21"/>
      <c r="P19" s="21"/>
    </row>
    <row r="20" spans="1:16" s="9" customFormat="1" ht="15.75" customHeight="1">
      <c r="A20" s="17">
        <v>14</v>
      </c>
      <c r="B20" s="18"/>
      <c r="C20" s="18"/>
      <c r="D20" s="18"/>
      <c r="E20" s="18"/>
      <c r="F20" s="18"/>
      <c r="G20" s="18"/>
      <c r="H20" s="18"/>
      <c r="I20" s="19"/>
      <c r="J20" s="82"/>
      <c r="K20" s="82"/>
      <c r="L20" s="39">
        <f t="shared" si="0"/>
        <v>0</v>
      </c>
      <c r="M20" s="39">
        <f t="shared" si="1"/>
        <v>0</v>
      </c>
      <c r="N20" s="21"/>
      <c r="O20" s="21"/>
      <c r="P20" s="21"/>
    </row>
    <row r="21" spans="1:16" s="9" customFormat="1" ht="15.75" customHeight="1">
      <c r="A21" s="17">
        <v>15</v>
      </c>
      <c r="B21" s="18"/>
      <c r="C21" s="18"/>
      <c r="D21" s="18"/>
      <c r="E21" s="18"/>
      <c r="F21" s="18"/>
      <c r="G21" s="18"/>
      <c r="H21" s="18"/>
      <c r="I21" s="19"/>
      <c r="J21" s="82"/>
      <c r="K21" s="82"/>
      <c r="L21" s="39">
        <f t="shared" si="0"/>
        <v>0</v>
      </c>
      <c r="M21" s="39">
        <f t="shared" si="1"/>
        <v>0</v>
      </c>
      <c r="N21" s="21"/>
      <c r="O21" s="21"/>
      <c r="P21" s="21"/>
    </row>
    <row r="22" spans="1:16" s="9" customFormat="1" ht="15.75" customHeight="1">
      <c r="A22" s="17">
        <v>16</v>
      </c>
      <c r="B22" s="18"/>
      <c r="C22" s="18"/>
      <c r="D22" s="18"/>
      <c r="E22" s="18"/>
      <c r="F22" s="18"/>
      <c r="G22" s="18"/>
      <c r="H22" s="18"/>
      <c r="I22" s="19"/>
      <c r="J22" s="82"/>
      <c r="K22" s="82"/>
      <c r="L22" s="39">
        <f t="shared" si="0"/>
        <v>0</v>
      </c>
      <c r="M22" s="39">
        <f t="shared" si="1"/>
        <v>0</v>
      </c>
      <c r="N22" s="21"/>
      <c r="O22" s="21"/>
      <c r="P22" s="21"/>
    </row>
    <row r="23" spans="1:16" s="9" customFormat="1" ht="15.75" customHeight="1">
      <c r="A23" s="17">
        <v>17</v>
      </c>
      <c r="B23" s="18"/>
      <c r="C23" s="18"/>
      <c r="D23" s="18"/>
      <c r="E23" s="18"/>
      <c r="F23" s="18"/>
      <c r="G23" s="18"/>
      <c r="H23" s="18"/>
      <c r="I23" s="19"/>
      <c r="J23" s="82"/>
      <c r="K23" s="82"/>
      <c r="L23" s="39">
        <f t="shared" si="0"/>
        <v>0</v>
      </c>
      <c r="M23" s="39">
        <f t="shared" si="1"/>
        <v>0</v>
      </c>
      <c r="N23" s="21"/>
      <c r="O23" s="21"/>
      <c r="P23" s="21"/>
    </row>
    <row r="24" spans="1:16" s="9" customFormat="1" ht="15.75" customHeight="1">
      <c r="A24" s="17">
        <v>18</v>
      </c>
      <c r="B24" s="18"/>
      <c r="C24" s="18"/>
      <c r="D24" s="18"/>
      <c r="E24" s="18"/>
      <c r="F24" s="18"/>
      <c r="G24" s="18"/>
      <c r="H24" s="18"/>
      <c r="I24" s="19"/>
      <c r="J24" s="82"/>
      <c r="K24" s="82"/>
      <c r="L24" s="39">
        <f t="shared" si="0"/>
        <v>0</v>
      </c>
      <c r="M24" s="39">
        <f t="shared" si="1"/>
        <v>0</v>
      </c>
      <c r="N24" s="21"/>
      <c r="O24" s="21"/>
      <c r="P24" s="21"/>
    </row>
    <row r="25" spans="1:16" s="9" customFormat="1" ht="15.75" customHeight="1">
      <c r="A25" s="17">
        <v>19</v>
      </c>
      <c r="B25" s="18"/>
      <c r="C25" s="18"/>
      <c r="D25" s="18"/>
      <c r="E25" s="18"/>
      <c r="F25" s="18"/>
      <c r="G25" s="18"/>
      <c r="H25" s="18"/>
      <c r="I25" s="19"/>
      <c r="J25" s="82"/>
      <c r="K25" s="82"/>
      <c r="L25" s="39">
        <f t="shared" si="0"/>
        <v>0</v>
      </c>
      <c r="M25" s="39">
        <f t="shared" si="1"/>
        <v>0</v>
      </c>
      <c r="N25" s="21"/>
      <c r="O25" s="21"/>
      <c r="P25" s="21"/>
    </row>
    <row r="26" spans="1:16" s="9" customFormat="1" ht="15.75" customHeight="1">
      <c r="A26" s="17">
        <v>20</v>
      </c>
      <c r="B26" s="18"/>
      <c r="C26" s="18"/>
      <c r="D26" s="18"/>
      <c r="E26" s="18"/>
      <c r="F26" s="18"/>
      <c r="G26" s="18"/>
      <c r="H26" s="18"/>
      <c r="I26" s="19"/>
      <c r="J26" s="82"/>
      <c r="K26" s="82"/>
      <c r="L26" s="39">
        <f t="shared" si="0"/>
        <v>0</v>
      </c>
      <c r="M26" s="39">
        <f t="shared" si="1"/>
        <v>0</v>
      </c>
      <c r="N26" s="21"/>
      <c r="O26" s="21"/>
      <c r="P26" s="21"/>
    </row>
    <row r="27" spans="1:16" s="9" customFormat="1" ht="15.75" customHeight="1">
      <c r="A27" s="433" t="s">
        <v>808</v>
      </c>
      <c r="B27" s="452"/>
      <c r="C27" s="452"/>
      <c r="D27" s="452"/>
      <c r="E27" s="452"/>
      <c r="F27" s="452"/>
      <c r="G27" s="452"/>
      <c r="H27" s="452"/>
      <c r="I27" s="434"/>
      <c r="J27" s="83">
        <f>SUM(J7:J26)</f>
        <v>0</v>
      </c>
      <c r="K27" s="83">
        <f>SUM(K7:K26)</f>
        <v>0</v>
      </c>
      <c r="L27" s="83">
        <f>IF(SUM(L7:L26)-(K27-J27)&lt;0.001,SUM(L7:L26),"false")</f>
        <v>0</v>
      </c>
      <c r="M27" s="39">
        <f t="shared" si="1"/>
        <v>0</v>
      </c>
      <c r="N27" s="24"/>
      <c r="O27" s="24"/>
      <c r="P27" s="24"/>
    </row>
    <row r="28" spans="1:16" s="10" customFormat="1" ht="15.75" customHeight="1">
      <c r="A28" s="25"/>
      <c r="J28" s="418"/>
      <c r="K28" s="418"/>
      <c r="L28" s="418"/>
      <c r="M28" s="26"/>
      <c r="N28" s="26"/>
      <c r="O28" s="26"/>
      <c r="P28" s="26"/>
    </row>
    <row r="29" spans="1:16" s="10" customFormat="1" ht="15.75" customHeight="1">
      <c r="A29" s="425" t="str">
        <f>表头信息!D8&amp;表头信息!E8</f>
        <v>产权持有单位填表人：谭勃</v>
      </c>
      <c r="B29" s="425"/>
      <c r="C29" s="425"/>
      <c r="D29" s="425"/>
      <c r="E29" s="425"/>
      <c r="F29" s="425"/>
      <c r="G29" s="425"/>
      <c r="H29" s="425"/>
      <c r="I29" s="425"/>
      <c r="J29" s="28"/>
      <c r="K29" s="31"/>
      <c r="L29" s="426" t="str">
        <f>表头信息!D20&amp;表头信息!E23</f>
        <v>评估人员：柳青、殷涛</v>
      </c>
      <c r="M29" s="426"/>
      <c r="N29" s="426"/>
      <c r="O29" s="426"/>
      <c r="P29" s="426"/>
    </row>
    <row r="30" spans="1:16" s="10" customFormat="1" ht="15.75" customHeight="1">
      <c r="A30" s="30" t="str">
        <f>表头信息!D11&amp;表头信息!E11</f>
        <v>填表日期：2022年11月2日</v>
      </c>
      <c r="B30" s="28"/>
      <c r="C30" s="28"/>
      <c r="D30" s="28"/>
      <c r="E30" s="28"/>
      <c r="F30" s="28"/>
      <c r="G30" s="28"/>
      <c r="H30" s="28"/>
      <c r="I30" s="28"/>
      <c r="J30" s="28"/>
      <c r="K30" s="31"/>
      <c r="L30" s="31"/>
      <c r="N30" s="31"/>
      <c r="O30" s="31"/>
      <c r="P30" s="31"/>
    </row>
    <row r="31" spans="1:16" ht="15.75" customHeight="1">
      <c r="J31" s="56"/>
      <c r="K31" s="56"/>
      <c r="L31" s="56"/>
    </row>
  </sheetData>
  <protectedRanges>
    <protectedRange sqref="A7:K26 N7:P26" name="区域1"/>
  </protectedRanges>
  <mergeCells count="21">
    <mergeCell ref="J28:L28"/>
    <mergeCell ref="A29:I29"/>
    <mergeCell ref="L29:P29"/>
    <mergeCell ref="A5:A6"/>
    <mergeCell ref="B5:B6"/>
    <mergeCell ref="F5:F6"/>
    <mergeCell ref="G5:G6"/>
    <mergeCell ref="H5:H6"/>
    <mergeCell ref="I5:I6"/>
    <mergeCell ref="J5:J6"/>
    <mergeCell ref="K5:K6"/>
    <mergeCell ref="L5:L6"/>
    <mergeCell ref="M5:M6"/>
    <mergeCell ref="N5:N6"/>
    <mergeCell ref="O5:O6"/>
    <mergeCell ref="P5:P6"/>
    <mergeCell ref="A1:P1"/>
    <mergeCell ref="A2:P2"/>
    <mergeCell ref="A4:J4"/>
    <mergeCell ref="C5:E5"/>
    <mergeCell ref="A27:I27"/>
  </mergeCells>
  <phoneticPr fontId="67" type="noConversion"/>
  <conditionalFormatting sqref="Q5:V6">
    <cfRule type="expression" dxfId="3" priority="1" stopIfTrue="1">
      <formula>$S$8=""</formula>
    </cfRule>
  </conditionalFormatting>
  <dataValidations count="2">
    <dataValidation type="list" allowBlank="1" showInputMessage="1" showErrorMessage="1" sqref="U5:U6" xr:uid="{00000000-0002-0000-4A00-000000000000}">
      <formula1>$X$8</formula1>
    </dataValidation>
    <dataValidation type="list" allowBlank="1" showInputMessage="1" showErrorMessage="1" sqref="V5:V6 R5:T6" xr:uid="{00000000-0002-0000-4A00-000001000000}">
      <formula1>$T$8</formula1>
    </dataValidation>
  </dataValidations>
  <hyperlinks>
    <hyperlink ref="A1:P1" location="'4-非流动资产汇总'!B24" display="=&quot;其他非流动资产评估&quot;&amp;表头信息!E35" xr:uid="{00000000-0004-0000-4A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6664" r:id="rId4" name="Check Box 72">
              <controlPr defaultSize="0" autoPict="0" macro="[0]!其他非流动资产临时设施_复选框72_Click">
                <anchor moveWithCells="1">
                  <from>
                    <xdr:col>16</xdr:col>
                    <xdr:colOff>104775</xdr:colOff>
                    <xdr:row>0</xdr:row>
                    <xdr:rowOff>57150</xdr:rowOff>
                  </from>
                  <to>
                    <xdr:col>18</xdr:col>
                    <xdr:colOff>495300</xdr:colOff>
                    <xdr:row>1</xdr:row>
                    <xdr:rowOff>19050</xdr:rowOff>
                  </to>
                </anchor>
              </controlPr>
            </control>
          </mc:Choice>
        </mc:AlternateContent>
      </controls>
    </mc:Choice>
  </mc:AlternateContent>
</worksheet>
</file>

<file path=xl/worksheets/sheet7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tabColor rgb="FFFF0000"/>
  </sheetPr>
  <dimension ref="A1:G30"/>
  <sheetViews>
    <sheetView view="pageBreakPreview" zoomScale="85" zoomScaleNormal="100"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819</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820</v>
      </c>
    </row>
    <row r="4" spans="1:7" ht="15.75" customHeight="1">
      <c r="A4" s="518" t="str">
        <f>表头信息!D2&amp;表头信息!E2</f>
        <v>产权持有单位：西安曲江楼观旅游农业开发有限公司</v>
      </c>
      <c r="B4" s="519"/>
      <c r="C4" s="519"/>
      <c r="D4" s="15"/>
      <c r="E4" s="15"/>
      <c r="F4" s="44" t="s">
        <v>3</v>
      </c>
    </row>
    <row r="5" spans="1:7" s="8" customFormat="1" ht="15.75" customHeight="1">
      <c r="A5" s="499" t="s">
        <v>267</v>
      </c>
      <c r="B5" s="499" t="s">
        <v>237</v>
      </c>
      <c r="C5" s="499" t="s">
        <v>238</v>
      </c>
      <c r="D5" s="499" t="s">
        <v>239</v>
      </c>
      <c r="E5" s="499" t="s">
        <v>668</v>
      </c>
      <c r="F5" s="499" t="s">
        <v>241</v>
      </c>
    </row>
    <row r="6" spans="1:7" s="8" customFormat="1" ht="15.75" customHeight="1">
      <c r="A6" s="500"/>
      <c r="B6" s="500"/>
      <c r="C6" s="500"/>
      <c r="D6" s="500"/>
      <c r="E6" s="500"/>
      <c r="F6" s="500"/>
    </row>
    <row r="7" spans="1:7" s="9" customFormat="1" ht="15.75" customHeight="1">
      <c r="A7" s="45" t="s">
        <v>821</v>
      </c>
      <c r="B7" s="62" t="s">
        <v>177</v>
      </c>
      <c r="C7" s="40">
        <f>'5-1短期借款'!I27</f>
        <v>0</v>
      </c>
      <c r="D7" s="40">
        <f>'5-1短期借款'!J27</f>
        <v>0</v>
      </c>
      <c r="E7" s="39">
        <f>D7-C7</f>
        <v>0</v>
      </c>
      <c r="F7" s="39">
        <f>IF(C7=0,0,E7/ABS(C7))*100</f>
        <v>0</v>
      </c>
    </row>
    <row r="8" spans="1:7" s="9" customFormat="1" ht="15.75" customHeight="1">
      <c r="A8" s="45" t="s">
        <v>822</v>
      </c>
      <c r="B8" s="46" t="s">
        <v>179</v>
      </c>
      <c r="C8" s="40">
        <f>'5-2交易性金融负债'!E27</f>
        <v>0</v>
      </c>
      <c r="D8" s="40">
        <f>'5-2交易性金融负债'!F27</f>
        <v>0</v>
      </c>
      <c r="E8" s="39">
        <f>D8-C8</f>
        <v>0</v>
      </c>
      <c r="F8" s="39">
        <f>IF(C8=0,0,E8/ABS(C8))*100</f>
        <v>0</v>
      </c>
    </row>
    <row r="9" spans="1:7" s="9" customFormat="1" ht="15.75" customHeight="1">
      <c r="A9" s="45" t="s">
        <v>823</v>
      </c>
      <c r="B9" s="46" t="s">
        <v>257</v>
      </c>
      <c r="C9" s="40">
        <f>'5-3衍生金融负债'!H27</f>
        <v>0</v>
      </c>
      <c r="D9" s="40">
        <f>'5-3衍生金融负债'!J27</f>
        <v>0</v>
      </c>
      <c r="E9" s="39">
        <f t="shared" ref="E9:E19" si="0">D9-C9</f>
        <v>0</v>
      </c>
      <c r="F9" s="39">
        <f t="shared" ref="F9:F19" si="1">IF(C9=0,0,E9/ABS(C9))*100</f>
        <v>0</v>
      </c>
    </row>
    <row r="10" spans="1:7" s="9" customFormat="1" ht="15.75" customHeight="1">
      <c r="A10" s="45" t="s">
        <v>824</v>
      </c>
      <c r="B10" s="46" t="s">
        <v>181</v>
      </c>
      <c r="C10" s="40">
        <f>'5-4应付票据'!F27</f>
        <v>0</v>
      </c>
      <c r="D10" s="40">
        <f>'5-4应付票据'!G27</f>
        <v>0</v>
      </c>
      <c r="E10" s="39">
        <f t="shared" si="0"/>
        <v>0</v>
      </c>
      <c r="F10" s="39">
        <f t="shared" si="1"/>
        <v>0</v>
      </c>
    </row>
    <row r="11" spans="1:7" s="9" customFormat="1" ht="15.75" customHeight="1">
      <c r="A11" s="45" t="s">
        <v>825</v>
      </c>
      <c r="B11" s="46" t="s">
        <v>183</v>
      </c>
      <c r="C11" s="40">
        <f>'5-5应付账款'!H27</f>
        <v>0</v>
      </c>
      <c r="D11" s="40">
        <f>'5-5应付账款'!O27</f>
        <v>0</v>
      </c>
      <c r="E11" s="39">
        <f t="shared" si="0"/>
        <v>0</v>
      </c>
      <c r="F11" s="39">
        <f t="shared" si="1"/>
        <v>0</v>
      </c>
    </row>
    <row r="12" spans="1:7" s="9" customFormat="1" ht="15.75" customHeight="1">
      <c r="A12" s="45" t="s">
        <v>826</v>
      </c>
      <c r="B12" s="46" t="s">
        <v>185</v>
      </c>
      <c r="C12" s="39">
        <f>'5-6预收账款'!H27</f>
        <v>0</v>
      </c>
      <c r="D12" s="39">
        <f>'5-6预收账款'!O27</f>
        <v>0</v>
      </c>
      <c r="E12" s="39">
        <f t="shared" si="0"/>
        <v>0</v>
      </c>
      <c r="F12" s="39">
        <f t="shared" si="1"/>
        <v>0</v>
      </c>
    </row>
    <row r="13" spans="1:7" s="9" customFormat="1" ht="15.75" customHeight="1">
      <c r="A13" s="45" t="s">
        <v>827</v>
      </c>
      <c r="B13" s="46" t="s">
        <v>258</v>
      </c>
      <c r="C13" s="40">
        <f>'5-7合同负债'!F26</f>
        <v>0</v>
      </c>
      <c r="D13" s="40">
        <f>'5-7合同负债'!G26</f>
        <v>0</v>
      </c>
      <c r="E13" s="39">
        <f t="shared" si="0"/>
        <v>0</v>
      </c>
      <c r="F13" s="39">
        <f t="shared" si="1"/>
        <v>0</v>
      </c>
    </row>
    <row r="14" spans="1:7" s="9" customFormat="1" ht="15.75" customHeight="1">
      <c r="A14" s="45" t="s">
        <v>828</v>
      </c>
      <c r="B14" s="46" t="s">
        <v>187</v>
      </c>
      <c r="C14" s="40">
        <f>'5-8应付职工薪酬'!D27</f>
        <v>0</v>
      </c>
      <c r="D14" s="40">
        <f>'5-8应付职工薪酬'!E27</f>
        <v>0</v>
      </c>
      <c r="E14" s="39">
        <f t="shared" si="0"/>
        <v>0</v>
      </c>
      <c r="F14" s="39">
        <f t="shared" si="1"/>
        <v>0</v>
      </c>
    </row>
    <row r="15" spans="1:7" s="9" customFormat="1" ht="15.75" customHeight="1">
      <c r="A15" s="45" t="s">
        <v>829</v>
      </c>
      <c r="B15" s="46" t="s">
        <v>189</v>
      </c>
      <c r="C15" s="40">
        <f>'5-9应交税费'!E27</f>
        <v>0</v>
      </c>
      <c r="D15" s="40">
        <f>'5-9应交税费'!F27</f>
        <v>0</v>
      </c>
      <c r="E15" s="39">
        <f t="shared" si="0"/>
        <v>0</v>
      </c>
      <c r="F15" s="39">
        <f t="shared" si="1"/>
        <v>0</v>
      </c>
    </row>
    <row r="16" spans="1:7" s="9" customFormat="1" ht="15.75" customHeight="1">
      <c r="A16" s="45" t="s">
        <v>830</v>
      </c>
      <c r="B16" s="46" t="s">
        <v>195</v>
      </c>
      <c r="C16" s="40">
        <f>'5-10其他应付款汇总'!C27</f>
        <v>0</v>
      </c>
      <c r="D16" s="40">
        <f>'5-10其他应付款汇总'!D27</f>
        <v>0</v>
      </c>
      <c r="E16" s="39">
        <f t="shared" si="0"/>
        <v>0</v>
      </c>
      <c r="F16" s="39">
        <f t="shared" si="1"/>
        <v>0</v>
      </c>
    </row>
    <row r="17" spans="1:6" s="9" customFormat="1" ht="15.75" customHeight="1">
      <c r="A17" s="45" t="s">
        <v>831</v>
      </c>
      <c r="B17" s="46" t="s">
        <v>259</v>
      </c>
      <c r="C17" s="40">
        <f>'5-11持有待售负债'!H25</f>
        <v>0</v>
      </c>
      <c r="D17" s="40">
        <f>'5-11持有待售负债'!I25</f>
        <v>0</v>
      </c>
      <c r="E17" s="39">
        <f t="shared" si="0"/>
        <v>0</v>
      </c>
      <c r="F17" s="39">
        <f t="shared" si="1"/>
        <v>0</v>
      </c>
    </row>
    <row r="18" spans="1:6" s="9" customFormat="1" ht="15.75" customHeight="1">
      <c r="A18" s="45" t="s">
        <v>832</v>
      </c>
      <c r="B18" s="46" t="s">
        <v>197</v>
      </c>
      <c r="C18" s="40">
        <f>'5-12一年到期非流动负债'!F27</f>
        <v>0</v>
      </c>
      <c r="D18" s="40">
        <f>'5-12一年到期非流动负债'!G27</f>
        <v>0</v>
      </c>
      <c r="E18" s="39">
        <f t="shared" si="0"/>
        <v>0</v>
      </c>
      <c r="F18" s="39">
        <f t="shared" si="1"/>
        <v>0</v>
      </c>
    </row>
    <row r="19" spans="1:6" s="9" customFormat="1" ht="15.75" customHeight="1">
      <c r="A19" s="45" t="s">
        <v>833</v>
      </c>
      <c r="B19" s="46" t="s">
        <v>198</v>
      </c>
      <c r="C19" s="40">
        <f>'5-13其他流动负债'!E27</f>
        <v>0</v>
      </c>
      <c r="D19" s="40">
        <f>'5-13其他流动负债'!F27</f>
        <v>0</v>
      </c>
      <c r="E19" s="39">
        <f t="shared" si="0"/>
        <v>0</v>
      </c>
      <c r="F19" s="39">
        <f t="shared" si="1"/>
        <v>0</v>
      </c>
    </row>
    <row r="20" spans="1:6" s="9" customFormat="1" ht="15.75" customHeight="1">
      <c r="A20" s="51"/>
      <c r="B20" s="50"/>
      <c r="C20" s="40"/>
      <c r="D20" s="40"/>
      <c r="E20" s="39"/>
      <c r="F20" s="39"/>
    </row>
    <row r="21" spans="1:6" s="9" customFormat="1" ht="15.75" customHeight="1">
      <c r="A21" s="51"/>
      <c r="B21" s="50"/>
      <c r="C21" s="40"/>
      <c r="D21" s="40"/>
      <c r="E21" s="39"/>
      <c r="F21" s="39"/>
    </row>
    <row r="22" spans="1:6" s="9" customFormat="1" ht="15.75" customHeight="1">
      <c r="A22" s="51"/>
      <c r="B22" s="50"/>
      <c r="C22" s="40"/>
      <c r="D22" s="40"/>
      <c r="E22" s="39"/>
      <c r="F22" s="39"/>
    </row>
    <row r="23" spans="1:6" s="9" customFormat="1" ht="15.75" customHeight="1">
      <c r="A23" s="51"/>
      <c r="B23" s="50"/>
      <c r="C23" s="40"/>
      <c r="D23" s="39"/>
      <c r="E23" s="39"/>
      <c r="F23" s="39"/>
    </row>
    <row r="24" spans="1:6" s="9" customFormat="1" ht="15.75" customHeight="1">
      <c r="A24" s="45"/>
      <c r="B24" s="80"/>
      <c r="C24" s="40"/>
      <c r="D24" s="39"/>
      <c r="E24" s="39"/>
      <c r="F24" s="39"/>
    </row>
    <row r="25" spans="1:6" s="9" customFormat="1" ht="15.75" customHeight="1">
      <c r="A25" s="45"/>
      <c r="B25" s="80"/>
      <c r="C25" s="40"/>
      <c r="D25" s="39"/>
      <c r="E25" s="39"/>
      <c r="F25" s="39"/>
    </row>
    <row r="26" spans="1:6" s="9" customFormat="1" ht="15.75" customHeight="1">
      <c r="A26" s="459" t="s">
        <v>200</v>
      </c>
      <c r="B26" s="460"/>
      <c r="C26" s="23">
        <f>SUM(C7:C25)</f>
        <v>0</v>
      </c>
      <c r="D26" s="23">
        <f>SUM(D7:D25)</f>
        <v>0</v>
      </c>
      <c r="E26" s="23">
        <f>IF(SUM(E7:E25)-(D26-C26)&lt;0.001,SUM(E7:E25),"false")</f>
        <v>0</v>
      </c>
      <c r="F26" s="39">
        <f>IF(C26=0,0,E26/ABS(C26))*100</f>
        <v>0</v>
      </c>
    </row>
    <row r="27" spans="1:6" s="10" customFormat="1" ht="15.75" customHeight="1">
      <c r="A27" s="25"/>
      <c r="D27" s="418"/>
      <c r="E27" s="418"/>
      <c r="F27" s="418"/>
    </row>
    <row r="28" spans="1:6" s="28" customFormat="1" ht="15.75" customHeight="1">
      <c r="A28" s="425" t="str">
        <f>表头信息!D8&amp;表头信息!E8</f>
        <v>产权持有单位填表人：谭勃</v>
      </c>
      <c r="B28" s="425"/>
      <c r="C28" s="425"/>
      <c r="E28" s="426" t="str">
        <f>表头信息!D20&amp;表头信息!E23</f>
        <v>评估人员：柳青、殷涛</v>
      </c>
      <c r="F28" s="426"/>
    </row>
    <row r="29" spans="1:6" s="28" customFormat="1" ht="15.75" customHeight="1">
      <c r="A29" s="30" t="str">
        <f>表头信息!D11&amp;表头信息!E11</f>
        <v>填表日期：2022年11月2日</v>
      </c>
    </row>
    <row r="30" spans="1:6" ht="15.75" customHeight="1">
      <c r="D30" s="56"/>
      <c r="E30" s="56"/>
      <c r="F30" s="56"/>
    </row>
  </sheetData>
  <mergeCells count="13">
    <mergeCell ref="A28:C28"/>
    <mergeCell ref="E28:F28"/>
    <mergeCell ref="A5:A6"/>
    <mergeCell ref="B5:B6"/>
    <mergeCell ref="C5:C6"/>
    <mergeCell ref="D5:D6"/>
    <mergeCell ref="E5:E6"/>
    <mergeCell ref="F5:F6"/>
    <mergeCell ref="A1:F1"/>
    <mergeCell ref="A2:F2"/>
    <mergeCell ref="A4:C4"/>
    <mergeCell ref="A26:B26"/>
    <mergeCell ref="D27:F27"/>
  </mergeCells>
  <phoneticPr fontId="67" type="noConversion"/>
  <hyperlinks>
    <hyperlink ref="A1:F1" location="'2-分类汇总'!B41" display="流动负债评估汇总表" xr:uid="{00000000-0004-0000-4B00-000000000000}"/>
    <hyperlink ref="B7" location="'5-1短期借款'!A1" display="短期借款" xr:uid="{00000000-0004-0000-4B00-000001000000}"/>
    <hyperlink ref="B8" location="'5-2交易性金融负债'!A1" display="交易性金融负债" xr:uid="{00000000-0004-0000-4B00-000002000000}"/>
    <hyperlink ref="B10" location="'5-4应付票据'!A1" display="应付票据" xr:uid="{00000000-0004-0000-4B00-000003000000}"/>
    <hyperlink ref="B11" location="'5-5应付账款'!A1" display="应付账款" xr:uid="{00000000-0004-0000-4B00-000004000000}"/>
    <hyperlink ref="B12" location="'5-6预收账款'!A1" display="预收款项" xr:uid="{00000000-0004-0000-4B00-000005000000}"/>
    <hyperlink ref="B14" location="'5-8应付职工薪酬'!A1" display="应付职工薪酬" xr:uid="{00000000-0004-0000-4B00-000006000000}"/>
    <hyperlink ref="B15" location="'5-9应交税费'!A1" display="应交税费" xr:uid="{00000000-0004-0000-4B00-000007000000}"/>
    <hyperlink ref="B16" location="'5-10其他应付款汇总'!A1" display="其他应付款" xr:uid="{00000000-0004-0000-4B00-000008000000}"/>
    <hyperlink ref="B18" location="'5-12一年到期非流动负债'!A1" display="一年内到期的非流动负债" xr:uid="{00000000-0004-0000-4B00-000009000000}"/>
    <hyperlink ref="B19" location="'5-13其他流动负债'!A1" display="其他流动负债" xr:uid="{00000000-0004-0000-4B00-00000A000000}"/>
    <hyperlink ref="B9" location="'5-3衍生金融负债'!A1" display="衍生金融负债" xr:uid="{00000000-0004-0000-4B00-00000B000000}"/>
    <hyperlink ref="B13" location="'5-7合同负债'!A1" display="合同负债" xr:uid="{00000000-0004-0000-4B00-00000C000000}"/>
    <hyperlink ref="B17" location="'5-11持有待售负债'!A1" display="持有待售负债" xr:uid="{00000000-0004-0000-4B00-00000D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worksheet>
</file>

<file path=xl/worksheets/sheet7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dimension ref="A1:K31"/>
  <sheetViews>
    <sheetView view="pageBreakPreview" zoomScale="85" zoomScaleNormal="100" workbookViewId="0">
      <pane xSplit="1" ySplit="6" topLeftCell="B13" activePane="bottomRight" state="frozen"/>
      <selection pane="topRight"/>
      <selection pane="bottomLeft"/>
      <selection pane="bottomRight" sqref="A1:K1"/>
    </sheetView>
  </sheetViews>
  <sheetFormatPr defaultColWidth="8.625" defaultRowHeight="15.75" customHeight="1"/>
  <cols>
    <col min="1" max="1" width="5.5" style="11" customWidth="1"/>
    <col min="2" max="2" width="26.625" style="11" customWidth="1"/>
    <col min="3" max="4" width="8" style="11" customWidth="1"/>
    <col min="5" max="5" width="7.875" style="11"/>
    <col min="6" max="6" width="7.25" style="11" customWidth="1"/>
    <col min="7" max="10" width="13.375" style="11" customWidth="1"/>
    <col min="11" max="11" width="13.625" style="11" customWidth="1"/>
    <col min="12" max="32" width="9" style="11"/>
    <col min="33" max="16384" width="8.625" style="11"/>
  </cols>
  <sheetData>
    <row r="1" spans="1:11" s="7" customFormat="1" ht="30" customHeight="1">
      <c r="A1" s="415" t="str">
        <f>"短期借款评估"&amp;表头信息!E35</f>
        <v>短期借款评估明细表</v>
      </c>
      <c r="B1" s="415"/>
      <c r="C1" s="415"/>
      <c r="D1" s="415"/>
      <c r="E1" s="415"/>
      <c r="F1" s="415"/>
      <c r="G1" s="415"/>
      <c r="H1" s="437"/>
      <c r="I1" s="437"/>
      <c r="J1" s="437"/>
      <c r="K1" s="437"/>
    </row>
    <row r="2" spans="1:11" ht="15.75" customHeight="1">
      <c r="A2" s="417" t="str">
        <f>表头信息!D5&amp;表头信息!E5</f>
        <v>评估基准日：2022年10月31日</v>
      </c>
      <c r="B2" s="417"/>
      <c r="C2" s="417"/>
      <c r="D2" s="417"/>
      <c r="E2" s="417"/>
      <c r="F2" s="417"/>
      <c r="G2" s="417"/>
      <c r="H2" s="417"/>
      <c r="I2" s="457"/>
      <c r="J2" s="457"/>
      <c r="K2" s="457"/>
    </row>
    <row r="3" spans="1:11" ht="15.75" customHeight="1">
      <c r="A3" s="12"/>
      <c r="B3" s="12"/>
      <c r="C3" s="12"/>
      <c r="D3" s="12"/>
      <c r="E3" s="12"/>
      <c r="F3" s="12"/>
      <c r="G3" s="12"/>
      <c r="H3" s="13"/>
      <c r="I3" s="13"/>
      <c r="J3" s="13"/>
      <c r="K3" s="67" t="s">
        <v>834</v>
      </c>
    </row>
    <row r="4" spans="1:11" ht="15.75" customHeight="1">
      <c r="A4" s="64" t="str">
        <f>表头信息!D2&amp;表头信息!E2</f>
        <v>产权持有单位：西安曲江楼观旅游农业开发有限公司</v>
      </c>
      <c r="B4" s="15"/>
      <c r="C4" s="15"/>
      <c r="D4" s="15"/>
      <c r="E4" s="15"/>
      <c r="F4" s="15"/>
      <c r="G4" s="15"/>
      <c r="H4" s="15"/>
      <c r="I4" s="15"/>
      <c r="J4" s="15"/>
      <c r="K4" s="16" t="s">
        <v>3</v>
      </c>
    </row>
    <row r="5" spans="1:11" s="8" customFormat="1" ht="15.75" customHeight="1">
      <c r="A5" s="455" t="s">
        <v>5</v>
      </c>
      <c r="B5" s="455" t="s">
        <v>835</v>
      </c>
      <c r="C5" s="455" t="s">
        <v>389</v>
      </c>
      <c r="D5" s="455" t="s">
        <v>585</v>
      </c>
      <c r="E5" s="455" t="s">
        <v>836</v>
      </c>
      <c r="F5" s="455" t="s">
        <v>294</v>
      </c>
      <c r="G5" s="455" t="s">
        <v>837</v>
      </c>
      <c r="H5" s="455" t="s">
        <v>838</v>
      </c>
      <c r="I5" s="455" t="s">
        <v>238</v>
      </c>
      <c r="J5" s="455" t="s">
        <v>239</v>
      </c>
      <c r="K5" s="455" t="s">
        <v>8</v>
      </c>
    </row>
    <row r="6" spans="1:11" s="8" customFormat="1" ht="15.75" customHeight="1">
      <c r="A6" s="456"/>
      <c r="B6" s="456"/>
      <c r="C6" s="456"/>
      <c r="D6" s="456"/>
      <c r="E6" s="456"/>
      <c r="F6" s="456"/>
      <c r="G6" s="456"/>
      <c r="H6" s="456"/>
      <c r="I6" s="456"/>
      <c r="J6" s="456"/>
      <c r="K6" s="456"/>
    </row>
    <row r="7" spans="1:11" s="9" customFormat="1" ht="15.75" customHeight="1">
      <c r="A7" s="17">
        <v>1</v>
      </c>
      <c r="B7" s="18"/>
      <c r="C7" s="19"/>
      <c r="D7" s="19"/>
      <c r="E7" s="58"/>
      <c r="F7" s="17"/>
      <c r="G7" s="20"/>
      <c r="H7" s="20"/>
      <c r="I7" s="20"/>
      <c r="J7" s="20"/>
      <c r="K7" s="21"/>
    </row>
    <row r="8" spans="1:11" s="9" customFormat="1" ht="15.75" customHeight="1">
      <c r="A8" s="17">
        <v>2</v>
      </c>
      <c r="B8" s="18"/>
      <c r="C8" s="19"/>
      <c r="D8" s="19"/>
      <c r="E8" s="58"/>
      <c r="F8" s="17"/>
      <c r="G8" s="20"/>
      <c r="H8" s="20"/>
      <c r="I8" s="20"/>
      <c r="J8" s="20"/>
      <c r="K8" s="21"/>
    </row>
    <row r="9" spans="1:11" s="9" customFormat="1" ht="15.75" customHeight="1">
      <c r="A9" s="17">
        <v>3</v>
      </c>
      <c r="B9" s="18"/>
      <c r="C9" s="19"/>
      <c r="D9" s="19"/>
      <c r="E9" s="58"/>
      <c r="F9" s="17"/>
      <c r="G9" s="20"/>
      <c r="H9" s="20"/>
      <c r="I9" s="20"/>
      <c r="J9" s="20"/>
      <c r="K9" s="21"/>
    </row>
    <row r="10" spans="1:11" s="9" customFormat="1" ht="15.75" customHeight="1">
      <c r="A10" s="17">
        <v>4</v>
      </c>
      <c r="B10" s="18"/>
      <c r="C10" s="19"/>
      <c r="D10" s="19"/>
      <c r="E10" s="58"/>
      <c r="F10" s="17"/>
      <c r="G10" s="20"/>
      <c r="H10" s="20"/>
      <c r="I10" s="20"/>
      <c r="J10" s="20"/>
      <c r="K10" s="21"/>
    </row>
    <row r="11" spans="1:11" s="9" customFormat="1" ht="15.75" customHeight="1">
      <c r="A11" s="17">
        <v>5</v>
      </c>
      <c r="B11" s="18"/>
      <c r="C11" s="19"/>
      <c r="D11" s="19"/>
      <c r="E11" s="58"/>
      <c r="F11" s="17"/>
      <c r="G11" s="20"/>
      <c r="H11" s="20"/>
      <c r="I11" s="20"/>
      <c r="J11" s="20"/>
      <c r="K11" s="21"/>
    </row>
    <row r="12" spans="1:11" s="9" customFormat="1" ht="15.75" customHeight="1">
      <c r="A12" s="17">
        <v>6</v>
      </c>
      <c r="B12" s="18"/>
      <c r="C12" s="19"/>
      <c r="D12" s="19"/>
      <c r="E12" s="58"/>
      <c r="F12" s="17"/>
      <c r="G12" s="20"/>
      <c r="H12" s="20"/>
      <c r="I12" s="20"/>
      <c r="J12" s="20"/>
      <c r="K12" s="21"/>
    </row>
    <row r="13" spans="1:11" s="9" customFormat="1" ht="15.75" customHeight="1">
      <c r="A13" s="17">
        <v>7</v>
      </c>
      <c r="B13" s="18"/>
      <c r="C13" s="19"/>
      <c r="D13" s="19"/>
      <c r="E13" s="58"/>
      <c r="F13" s="17"/>
      <c r="G13" s="20"/>
      <c r="H13" s="20"/>
      <c r="I13" s="20"/>
      <c r="J13" s="20"/>
      <c r="K13" s="21"/>
    </row>
    <row r="14" spans="1:11" s="9" customFormat="1" ht="15.75" customHeight="1">
      <c r="A14" s="17">
        <v>8</v>
      </c>
      <c r="B14" s="18"/>
      <c r="C14" s="19"/>
      <c r="D14" s="19"/>
      <c r="E14" s="58"/>
      <c r="F14" s="17"/>
      <c r="G14" s="20"/>
      <c r="H14" s="20"/>
      <c r="I14" s="20"/>
      <c r="J14" s="20"/>
      <c r="K14" s="21"/>
    </row>
    <row r="15" spans="1:11" s="9" customFormat="1" ht="15.75" customHeight="1">
      <c r="A15" s="17">
        <v>9</v>
      </c>
      <c r="B15" s="18"/>
      <c r="C15" s="19"/>
      <c r="D15" s="19"/>
      <c r="E15" s="58"/>
      <c r="F15" s="17"/>
      <c r="G15" s="20"/>
      <c r="H15" s="20"/>
      <c r="I15" s="20"/>
      <c r="J15" s="20"/>
      <c r="K15" s="21"/>
    </row>
    <row r="16" spans="1:11" s="9" customFormat="1" ht="15.75" customHeight="1">
      <c r="A16" s="17">
        <v>10</v>
      </c>
      <c r="B16" s="18"/>
      <c r="C16" s="19"/>
      <c r="D16" s="19"/>
      <c r="E16" s="58"/>
      <c r="F16" s="17"/>
      <c r="G16" s="20"/>
      <c r="H16" s="20"/>
      <c r="I16" s="20"/>
      <c r="J16" s="20"/>
      <c r="K16" s="21"/>
    </row>
    <row r="17" spans="1:11" s="9" customFormat="1" ht="15.75" customHeight="1">
      <c r="A17" s="17">
        <v>11</v>
      </c>
      <c r="B17" s="18"/>
      <c r="C17" s="19"/>
      <c r="D17" s="19"/>
      <c r="E17" s="58"/>
      <c r="F17" s="17"/>
      <c r="G17" s="20"/>
      <c r="H17" s="20"/>
      <c r="I17" s="20"/>
      <c r="J17" s="20"/>
      <c r="K17" s="21"/>
    </row>
    <row r="18" spans="1:11" s="9" customFormat="1" ht="15.75" customHeight="1">
      <c r="A18" s="17">
        <v>12</v>
      </c>
      <c r="B18" s="18"/>
      <c r="C18" s="19"/>
      <c r="D18" s="19"/>
      <c r="E18" s="58"/>
      <c r="F18" s="17"/>
      <c r="G18" s="20"/>
      <c r="H18" s="20"/>
      <c r="I18" s="20"/>
      <c r="J18" s="20"/>
      <c r="K18" s="21"/>
    </row>
    <row r="19" spans="1:11" s="9" customFormat="1" ht="15.75" customHeight="1">
      <c r="A19" s="17">
        <v>13</v>
      </c>
      <c r="B19" s="18"/>
      <c r="C19" s="19"/>
      <c r="D19" s="19"/>
      <c r="E19" s="58"/>
      <c r="F19" s="17"/>
      <c r="G19" s="20"/>
      <c r="H19" s="20"/>
      <c r="I19" s="20"/>
      <c r="J19" s="20"/>
      <c r="K19" s="21"/>
    </row>
    <row r="20" spans="1:11" s="9" customFormat="1" ht="15.75" customHeight="1">
      <c r="A20" s="17">
        <v>14</v>
      </c>
      <c r="B20" s="18"/>
      <c r="C20" s="19"/>
      <c r="D20" s="19"/>
      <c r="E20" s="58"/>
      <c r="F20" s="17"/>
      <c r="G20" s="20"/>
      <c r="H20" s="20"/>
      <c r="I20" s="20"/>
      <c r="J20" s="20"/>
      <c r="K20" s="21"/>
    </row>
    <row r="21" spans="1:11" s="9" customFormat="1" ht="15.75" customHeight="1">
      <c r="A21" s="17">
        <v>15</v>
      </c>
      <c r="B21" s="18"/>
      <c r="C21" s="19"/>
      <c r="D21" s="19"/>
      <c r="E21" s="58"/>
      <c r="F21" s="17"/>
      <c r="G21" s="20"/>
      <c r="H21" s="20"/>
      <c r="I21" s="20"/>
      <c r="J21" s="20"/>
      <c r="K21" s="21"/>
    </row>
    <row r="22" spans="1:11" s="9" customFormat="1" ht="15.75" customHeight="1">
      <c r="A22" s="17">
        <v>16</v>
      </c>
      <c r="B22" s="18"/>
      <c r="C22" s="19"/>
      <c r="D22" s="19"/>
      <c r="E22" s="58"/>
      <c r="F22" s="17"/>
      <c r="G22" s="20"/>
      <c r="H22" s="20"/>
      <c r="I22" s="20"/>
      <c r="J22" s="20"/>
      <c r="K22" s="21"/>
    </row>
    <row r="23" spans="1:11" s="9" customFormat="1" ht="15.75" customHeight="1">
      <c r="A23" s="17">
        <v>17</v>
      </c>
      <c r="B23" s="18"/>
      <c r="C23" s="19"/>
      <c r="D23" s="19"/>
      <c r="E23" s="58"/>
      <c r="F23" s="17"/>
      <c r="G23" s="20"/>
      <c r="H23" s="20"/>
      <c r="I23" s="20"/>
      <c r="J23" s="20"/>
      <c r="K23" s="21"/>
    </row>
    <row r="24" spans="1:11" s="9" customFormat="1" ht="15.75" customHeight="1">
      <c r="A24" s="17">
        <v>18</v>
      </c>
      <c r="B24" s="18"/>
      <c r="C24" s="19"/>
      <c r="D24" s="19"/>
      <c r="E24" s="58"/>
      <c r="F24" s="17"/>
      <c r="G24" s="20"/>
      <c r="H24" s="20"/>
      <c r="I24" s="20"/>
      <c r="J24" s="20"/>
      <c r="K24" s="21"/>
    </row>
    <row r="25" spans="1:11" s="9" customFormat="1" ht="15.75" customHeight="1">
      <c r="A25" s="17">
        <v>19</v>
      </c>
      <c r="B25" s="18"/>
      <c r="C25" s="19"/>
      <c r="D25" s="19"/>
      <c r="E25" s="58"/>
      <c r="F25" s="17"/>
      <c r="G25" s="20"/>
      <c r="H25" s="20"/>
      <c r="I25" s="20"/>
      <c r="J25" s="20"/>
      <c r="K25" s="21"/>
    </row>
    <row r="26" spans="1:11" s="9" customFormat="1" ht="15.75" customHeight="1">
      <c r="A26" s="17">
        <v>20</v>
      </c>
      <c r="B26" s="18"/>
      <c r="C26" s="19"/>
      <c r="D26" s="19"/>
      <c r="E26" s="58"/>
      <c r="F26" s="17"/>
      <c r="G26" s="20"/>
      <c r="H26" s="20"/>
      <c r="I26" s="20"/>
      <c r="J26" s="20"/>
      <c r="K26" s="21"/>
    </row>
    <row r="27" spans="1:11" s="9" customFormat="1" ht="15.75" customHeight="1">
      <c r="A27" s="433" t="s">
        <v>384</v>
      </c>
      <c r="B27" s="452"/>
      <c r="C27" s="452"/>
      <c r="D27" s="452"/>
      <c r="E27" s="452"/>
      <c r="F27" s="452"/>
      <c r="G27" s="452"/>
      <c r="H27" s="434"/>
      <c r="I27" s="23">
        <f>SUM(I7:I26)</f>
        <v>0</v>
      </c>
      <c r="J27" s="23">
        <f>SUM(J7:J26)</f>
        <v>0</v>
      </c>
      <c r="K27" s="24"/>
    </row>
    <row r="28" spans="1:11" s="10" customFormat="1" ht="15.75" customHeight="1">
      <c r="A28" s="25"/>
      <c r="D28" s="418"/>
      <c r="E28" s="418"/>
      <c r="F28" s="418"/>
      <c r="G28" s="26"/>
      <c r="H28" s="26"/>
      <c r="I28" s="26"/>
      <c r="J28" s="26"/>
      <c r="K28" s="26"/>
    </row>
    <row r="29" spans="1:11" s="10" customFormat="1" ht="15.75" customHeight="1">
      <c r="A29" s="425" t="str">
        <f>表头信息!D8&amp;表头信息!E8</f>
        <v>产权持有单位填表人：谭勃</v>
      </c>
      <c r="B29" s="425"/>
      <c r="C29" s="425"/>
      <c r="D29" s="425"/>
      <c r="E29" s="31"/>
      <c r="F29" s="31"/>
      <c r="H29" s="426" t="str">
        <f>表头信息!D20&amp;表头信息!E23</f>
        <v>评估人员：柳青、殷涛</v>
      </c>
      <c r="I29" s="426"/>
      <c r="J29" s="426"/>
      <c r="K29" s="426"/>
    </row>
    <row r="30" spans="1:11" s="10" customFormat="1" ht="15.75" customHeight="1">
      <c r="A30" s="30" t="str">
        <f>表头信息!D11&amp;表头信息!E11</f>
        <v>填表日期：2022年11月2日</v>
      </c>
      <c r="B30" s="28"/>
      <c r="C30" s="28"/>
      <c r="D30" s="28"/>
      <c r="E30" s="31"/>
      <c r="F30" s="31"/>
      <c r="H30" s="31"/>
      <c r="I30" s="31"/>
      <c r="J30" s="31"/>
    </row>
    <row r="31" spans="1:11" ht="15.75" customHeight="1">
      <c r="D31" s="56"/>
      <c r="E31" s="56"/>
      <c r="F31" s="56"/>
    </row>
  </sheetData>
  <protectedRanges>
    <protectedRange sqref="A7:K26" name="区域1"/>
  </protectedRanges>
  <mergeCells count="17">
    <mergeCell ref="K5:K6"/>
    <mergeCell ref="A1:K1"/>
    <mergeCell ref="A2:K2"/>
    <mergeCell ref="A27:H27"/>
    <mergeCell ref="D28:F28"/>
    <mergeCell ref="A29:D29"/>
    <mergeCell ref="H29:K29"/>
    <mergeCell ref="A5:A6"/>
    <mergeCell ref="B5:B6"/>
    <mergeCell ref="C5:C6"/>
    <mergeCell ref="D5:D6"/>
    <mergeCell ref="E5:E6"/>
    <mergeCell ref="F5:F6"/>
    <mergeCell ref="G5:G6"/>
    <mergeCell ref="H5:H6"/>
    <mergeCell ref="I5:I6"/>
    <mergeCell ref="J5:J6"/>
  </mergeCells>
  <phoneticPr fontId="67" type="noConversion"/>
  <hyperlinks>
    <hyperlink ref="A1:K1" location="'5-流动负债汇总'!B7" display="=&quot;短期借款评估&quot;&amp;表头信息!E35" xr:uid="{00000000-0004-0000-4C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8712" r:id="rId4" name="Check Box 72">
              <controlPr defaultSize="0" autoPict="0" macro="[0]!短期借款_复选框72_Click">
                <anchor moveWithCells="1">
                  <from>
                    <xdr:col>11</xdr:col>
                    <xdr:colOff>85725</xdr:colOff>
                    <xdr:row>0</xdr:row>
                    <xdr:rowOff>76200</xdr:rowOff>
                  </from>
                  <to>
                    <xdr:col>12</xdr:col>
                    <xdr:colOff>581025</xdr:colOff>
                    <xdr:row>1</xdr:row>
                    <xdr:rowOff>123825</xdr:rowOff>
                  </to>
                </anchor>
              </controlPr>
            </control>
          </mc:Choice>
        </mc:AlternateContent>
      </controls>
    </mc:Choice>
  </mc:AlternateContent>
</worksheet>
</file>

<file path=xl/worksheets/sheet7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dimension ref="A1:G31"/>
  <sheetViews>
    <sheetView view="pageBreakPreview" zoomScale="85" zoomScaleNormal="100" workbookViewId="0">
      <pane xSplit="1" ySplit="6" topLeftCell="B12" activePane="bottomRight" state="frozen"/>
      <selection pane="topRight"/>
      <selection pane="bottomLeft"/>
      <selection pane="bottomRight" sqref="A1:G1"/>
    </sheetView>
  </sheetViews>
  <sheetFormatPr defaultColWidth="8.625" defaultRowHeight="15.75" customHeight="1"/>
  <cols>
    <col min="1" max="1" width="5.75" style="11" customWidth="1"/>
    <col min="2" max="2" width="36.5" style="11" customWidth="1"/>
    <col min="3" max="6" width="17.75" style="11" customWidth="1"/>
    <col min="7" max="7" width="17.5" style="11" customWidth="1"/>
    <col min="8" max="32" width="9" style="11"/>
    <col min="33" max="16384" width="8.625" style="11"/>
  </cols>
  <sheetData>
    <row r="1" spans="1:7" s="7" customFormat="1" ht="30" customHeight="1">
      <c r="A1" s="415" t="str">
        <f>"交易性金融负债评估"&amp;表头信息!E35</f>
        <v>交易性金融负债评估明细表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839</v>
      </c>
    </row>
    <row r="4" spans="1:7" ht="15.75" customHeight="1">
      <c r="A4" s="458" t="str">
        <f>表头信息!D2&amp;表头信息!E2</f>
        <v>产权持有单位：西安曲江楼观旅游农业开发有限公司</v>
      </c>
      <c r="B4" s="514"/>
      <c r="C4" s="514"/>
      <c r="D4" s="514"/>
      <c r="E4" s="15"/>
      <c r="F4" s="15"/>
      <c r="G4" s="16" t="s">
        <v>3</v>
      </c>
    </row>
    <row r="5" spans="1:7" s="8" customFormat="1" ht="15.75" customHeight="1">
      <c r="A5" s="455" t="s">
        <v>5</v>
      </c>
      <c r="B5" s="455" t="s">
        <v>376</v>
      </c>
      <c r="C5" s="455" t="s">
        <v>389</v>
      </c>
      <c r="D5" s="455" t="s">
        <v>388</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18"/>
      <c r="C13" s="19"/>
      <c r="D13" s="17"/>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row r="31" spans="1:7" ht="15.75" customHeight="1">
      <c r="D31" s="56"/>
      <c r="E31" s="56"/>
      <c r="F31" s="56"/>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D4"/>
    <mergeCell ref="A27:D27"/>
    <mergeCell ref="D28:F28"/>
  </mergeCells>
  <phoneticPr fontId="67" type="noConversion"/>
  <hyperlinks>
    <hyperlink ref="A1:G1" location="'5-流动负债汇总'!B8" display="=&quot;交易性金融负债评估&quot;&amp;表头信息!E35" xr:uid="{00000000-0004-0000-4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69736" r:id="rId4" name="Check Box 72">
              <controlPr defaultSize="0" autoPict="0" macro="[0]!交易性金融负债_复选框72_Click">
                <anchor moveWithCells="1">
                  <from>
                    <xdr:col>7</xdr:col>
                    <xdr:colOff>133350</xdr:colOff>
                    <xdr:row>0</xdr:row>
                    <xdr:rowOff>38100</xdr:rowOff>
                  </from>
                  <to>
                    <xdr:col>9</xdr:col>
                    <xdr:colOff>447675</xdr:colOff>
                    <xdr:row>2</xdr:row>
                    <xdr:rowOff>104775</xdr:rowOff>
                  </to>
                </anchor>
              </controlPr>
            </control>
          </mc:Choice>
        </mc:AlternateContent>
      </controls>
    </mc:Choice>
  </mc:AlternateContent>
</worksheet>
</file>

<file path=xl/worksheets/sheet7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dimension ref="A1:P31"/>
  <sheetViews>
    <sheetView view="pageBreakPreview" zoomScale="85" zoomScaleNormal="100" workbookViewId="0">
      <pane xSplit="1" ySplit="6" topLeftCell="B12" activePane="bottomRight" state="frozen"/>
      <selection pane="topRight"/>
      <selection pane="bottomLeft"/>
      <selection pane="bottomRight" sqref="A1:M1"/>
    </sheetView>
  </sheetViews>
  <sheetFormatPr defaultColWidth="8.625" defaultRowHeight="15.75" customHeight="1"/>
  <cols>
    <col min="1" max="1" width="4.375" style="11" customWidth="1"/>
    <col min="2" max="2" width="13.875" style="11" customWidth="1"/>
    <col min="3" max="3" width="10.875" style="11" customWidth="1"/>
    <col min="4" max="6" width="8.375" style="11" customWidth="1"/>
    <col min="7" max="12" width="11.125" style="11" customWidth="1"/>
    <col min="13" max="13" width="10.375" style="11" customWidth="1"/>
    <col min="14" max="32" width="9" style="11"/>
    <col min="33" max="16384" width="8.625" style="11"/>
  </cols>
  <sheetData>
    <row r="1" spans="1:16" s="7" customFormat="1" ht="30" customHeight="1">
      <c r="A1" s="415" t="str">
        <f>"衍生金融负债"&amp;表头信息!E35</f>
        <v>衍生金融负债明细表</v>
      </c>
      <c r="B1" s="415"/>
      <c r="C1" s="415"/>
      <c r="D1" s="415"/>
      <c r="E1" s="415"/>
      <c r="F1" s="415"/>
      <c r="G1" s="415"/>
      <c r="H1" s="415"/>
      <c r="I1" s="437"/>
      <c r="J1" s="437"/>
      <c r="K1" s="437"/>
      <c r="L1" s="437"/>
      <c r="M1" s="437"/>
    </row>
    <row r="2" spans="1:16" ht="15.75" customHeight="1">
      <c r="A2" s="417" t="str">
        <f>表头信息!D5&amp;表头信息!E5</f>
        <v>评估基准日：2022年10月31日</v>
      </c>
      <c r="B2" s="417"/>
      <c r="C2" s="417"/>
      <c r="D2" s="417"/>
      <c r="E2" s="417"/>
      <c r="F2" s="417"/>
      <c r="G2" s="417"/>
      <c r="H2" s="417"/>
      <c r="I2" s="417"/>
      <c r="J2" s="417"/>
      <c r="K2" s="417"/>
      <c r="L2" s="417"/>
      <c r="M2" s="417"/>
    </row>
    <row r="3" spans="1:16" ht="15.75" customHeight="1">
      <c r="A3" s="12"/>
      <c r="B3" s="12"/>
      <c r="C3" s="12"/>
      <c r="D3" s="12"/>
      <c r="E3" s="12"/>
      <c r="F3" s="12"/>
      <c r="G3" s="12"/>
      <c r="H3" s="12"/>
      <c r="I3" s="13"/>
      <c r="J3" s="13"/>
      <c r="K3" s="13"/>
      <c r="L3" s="448" t="s">
        <v>840</v>
      </c>
      <c r="M3" s="449"/>
    </row>
    <row r="4" spans="1:16" ht="15.75" customHeight="1">
      <c r="A4" s="64" t="str">
        <f>表头信息!D2&amp;表头信息!E2</f>
        <v>产权持有单位：西安曲江楼观旅游农业开发有限公司</v>
      </c>
      <c r="B4" s="15"/>
      <c r="C4" s="15"/>
      <c r="D4" s="15"/>
      <c r="E4" s="15"/>
      <c r="F4" s="15"/>
      <c r="G4" s="15"/>
      <c r="H4" s="15"/>
      <c r="I4" s="15"/>
      <c r="J4" s="15"/>
      <c r="K4" s="15"/>
      <c r="L4" s="461" t="s">
        <v>3</v>
      </c>
      <c r="M4" s="462"/>
    </row>
    <row r="5" spans="1:16" s="8" customFormat="1" ht="15.75" customHeight="1">
      <c r="A5" s="455" t="s">
        <v>5</v>
      </c>
      <c r="B5" s="455" t="s">
        <v>841</v>
      </c>
      <c r="C5" s="455" t="s">
        <v>371</v>
      </c>
      <c r="D5" s="455" t="s">
        <v>372</v>
      </c>
      <c r="E5" s="455" t="s">
        <v>340</v>
      </c>
      <c r="F5" s="455" t="s">
        <v>373</v>
      </c>
      <c r="G5" s="455" t="s">
        <v>354</v>
      </c>
      <c r="H5" s="455" t="s">
        <v>238</v>
      </c>
      <c r="I5" s="455" t="s">
        <v>367</v>
      </c>
      <c r="J5" s="455" t="s">
        <v>239</v>
      </c>
      <c r="K5" s="455" t="s">
        <v>240</v>
      </c>
      <c r="L5" s="455" t="s">
        <v>241</v>
      </c>
      <c r="M5" s="455" t="s">
        <v>8</v>
      </c>
      <c r="N5" s="68" t="s">
        <v>297</v>
      </c>
      <c r="O5" s="68" t="s">
        <v>344</v>
      </c>
      <c r="P5" s="68" t="s">
        <v>345</v>
      </c>
    </row>
    <row r="6" spans="1:16" s="8" customFormat="1" ht="15.75" customHeight="1">
      <c r="A6" s="456"/>
      <c r="B6" s="456"/>
      <c r="C6" s="456"/>
      <c r="D6" s="456"/>
      <c r="E6" s="456"/>
      <c r="F6" s="456"/>
      <c r="G6" s="456"/>
      <c r="H6" s="456"/>
      <c r="I6" s="456"/>
      <c r="J6" s="456"/>
      <c r="K6" s="456"/>
      <c r="L6" s="456" t="s">
        <v>314</v>
      </c>
      <c r="M6" s="456"/>
      <c r="N6" s="68"/>
      <c r="O6" s="68" t="s">
        <v>347</v>
      </c>
      <c r="P6" s="68" t="s">
        <v>348</v>
      </c>
    </row>
    <row r="7" spans="1:16" s="9" customFormat="1" ht="15.75" customHeight="1">
      <c r="A7" s="17">
        <v>1</v>
      </c>
      <c r="B7" s="18"/>
      <c r="C7" s="17"/>
      <c r="D7" s="57"/>
      <c r="E7" s="75"/>
      <c r="F7" s="76"/>
      <c r="G7" s="58"/>
      <c r="H7" s="20"/>
      <c r="I7" s="20"/>
      <c r="J7" s="20"/>
      <c r="K7" s="39">
        <f>J7-H7</f>
        <v>0</v>
      </c>
      <c r="L7" s="39">
        <f>IF(H7=0,0,K7/ABS(H7))*100</f>
        <v>0</v>
      </c>
      <c r="M7" s="21"/>
    </row>
    <row r="8" spans="1:16" s="9" customFormat="1" ht="15.75" customHeight="1">
      <c r="A8" s="17">
        <v>2</v>
      </c>
      <c r="B8" s="18"/>
      <c r="C8" s="17"/>
      <c r="D8" s="57"/>
      <c r="E8" s="75"/>
      <c r="F8" s="75"/>
      <c r="G8" s="58"/>
      <c r="H8" s="20"/>
      <c r="I8" s="20"/>
      <c r="J8" s="20"/>
      <c r="K8" s="39"/>
      <c r="L8" s="39"/>
      <c r="M8" s="21"/>
    </row>
    <row r="9" spans="1:16" s="9" customFormat="1" ht="15.75" customHeight="1">
      <c r="A9" s="17">
        <v>3</v>
      </c>
      <c r="B9" s="18"/>
      <c r="C9" s="17"/>
      <c r="D9" s="57"/>
      <c r="E9" s="75"/>
      <c r="F9" s="75"/>
      <c r="G9" s="58"/>
      <c r="H9" s="20"/>
      <c r="I9" s="20"/>
      <c r="J9" s="20"/>
      <c r="K9" s="39"/>
      <c r="L9" s="39"/>
      <c r="M9" s="21"/>
    </row>
    <row r="10" spans="1:16" s="9" customFormat="1" ht="15.75" customHeight="1">
      <c r="A10" s="17">
        <v>4</v>
      </c>
      <c r="B10" s="18"/>
      <c r="C10" s="17"/>
      <c r="D10" s="57"/>
      <c r="E10" s="75"/>
      <c r="F10" s="75"/>
      <c r="G10" s="58"/>
      <c r="H10" s="20"/>
      <c r="I10" s="20"/>
      <c r="J10" s="20"/>
      <c r="K10" s="39"/>
      <c r="L10" s="39"/>
      <c r="M10" s="21"/>
    </row>
    <row r="11" spans="1:16" s="9" customFormat="1" ht="15.75" customHeight="1">
      <c r="A11" s="17">
        <v>5</v>
      </c>
      <c r="B11" s="18"/>
      <c r="C11" s="17"/>
      <c r="D11" s="57"/>
      <c r="E11" s="75"/>
      <c r="F11" s="75"/>
      <c r="G11" s="58"/>
      <c r="H11" s="20"/>
      <c r="I11" s="20"/>
      <c r="J11" s="20"/>
      <c r="K11" s="39"/>
      <c r="L11" s="39"/>
      <c r="M11" s="21"/>
    </row>
    <row r="12" spans="1:16" s="9" customFormat="1" ht="15.75" customHeight="1">
      <c r="A12" s="17">
        <v>6</v>
      </c>
      <c r="B12" s="18"/>
      <c r="C12" s="17"/>
      <c r="D12" s="57"/>
      <c r="E12" s="75"/>
      <c r="F12" s="75"/>
      <c r="G12" s="58"/>
      <c r="H12" s="20"/>
      <c r="I12" s="20"/>
      <c r="J12" s="20"/>
      <c r="K12" s="39"/>
      <c r="L12" s="39"/>
      <c r="M12" s="21"/>
    </row>
    <row r="13" spans="1:16" s="9" customFormat="1" ht="15.75" customHeight="1">
      <c r="A13" s="17">
        <v>7</v>
      </c>
      <c r="B13" s="18"/>
      <c r="C13" s="17"/>
      <c r="D13" s="57"/>
      <c r="E13" s="75"/>
      <c r="F13" s="75"/>
      <c r="G13" s="58"/>
      <c r="H13" s="20"/>
      <c r="I13" s="20"/>
      <c r="J13" s="20"/>
      <c r="K13" s="39"/>
      <c r="L13" s="39"/>
      <c r="M13" s="21"/>
    </row>
    <row r="14" spans="1:16" s="9" customFormat="1" ht="15.75" customHeight="1">
      <c r="A14" s="17">
        <v>8</v>
      </c>
      <c r="B14" s="18"/>
      <c r="C14" s="17"/>
      <c r="D14" s="57"/>
      <c r="E14" s="75"/>
      <c r="F14" s="75"/>
      <c r="G14" s="58"/>
      <c r="H14" s="20"/>
      <c r="I14" s="20"/>
      <c r="J14" s="20"/>
      <c r="K14" s="39"/>
      <c r="L14" s="39"/>
      <c r="M14" s="21"/>
    </row>
    <row r="15" spans="1:16" s="9" customFormat="1" ht="15.75" customHeight="1">
      <c r="A15" s="17">
        <v>9</v>
      </c>
      <c r="B15" s="18"/>
      <c r="C15" s="17"/>
      <c r="D15" s="57"/>
      <c r="E15" s="75"/>
      <c r="F15" s="75"/>
      <c r="G15" s="58"/>
      <c r="H15" s="20"/>
      <c r="I15" s="20"/>
      <c r="J15" s="20"/>
      <c r="K15" s="39"/>
      <c r="L15" s="39"/>
      <c r="M15" s="21"/>
    </row>
    <row r="16" spans="1:16" s="9" customFormat="1" ht="15.75" customHeight="1">
      <c r="A16" s="17">
        <v>10</v>
      </c>
      <c r="B16" s="18"/>
      <c r="C16" s="17"/>
      <c r="D16" s="57"/>
      <c r="E16" s="75"/>
      <c r="F16" s="75"/>
      <c r="G16" s="58"/>
      <c r="H16" s="20"/>
      <c r="I16" s="20"/>
      <c r="J16" s="20"/>
      <c r="K16" s="39"/>
      <c r="L16" s="39"/>
      <c r="M16" s="21"/>
    </row>
    <row r="17" spans="1:13" s="9" customFormat="1" ht="15.75" customHeight="1">
      <c r="A17" s="17">
        <v>11</v>
      </c>
      <c r="B17" s="18"/>
      <c r="C17" s="17"/>
      <c r="D17" s="57"/>
      <c r="E17" s="75"/>
      <c r="F17" s="75"/>
      <c r="G17" s="58"/>
      <c r="H17" s="20"/>
      <c r="I17" s="20"/>
      <c r="J17" s="20"/>
      <c r="K17" s="39"/>
      <c r="L17" s="39"/>
      <c r="M17" s="21"/>
    </row>
    <row r="18" spans="1:13" s="9" customFormat="1" ht="15.75" customHeight="1">
      <c r="A18" s="17">
        <v>12</v>
      </c>
      <c r="B18" s="18"/>
      <c r="C18" s="17"/>
      <c r="D18" s="57"/>
      <c r="E18" s="75"/>
      <c r="F18" s="75"/>
      <c r="G18" s="58"/>
      <c r="H18" s="20"/>
      <c r="I18" s="20"/>
      <c r="J18" s="20"/>
      <c r="K18" s="39"/>
      <c r="L18" s="39"/>
      <c r="M18" s="21"/>
    </row>
    <row r="19" spans="1:13" s="9" customFormat="1" ht="15.75" customHeight="1">
      <c r="A19" s="17">
        <v>13</v>
      </c>
      <c r="B19" s="18"/>
      <c r="C19" s="17"/>
      <c r="D19" s="57"/>
      <c r="E19" s="75"/>
      <c r="F19" s="75"/>
      <c r="G19" s="58"/>
      <c r="H19" s="20"/>
      <c r="I19" s="20"/>
      <c r="J19" s="20"/>
      <c r="K19" s="39"/>
      <c r="L19" s="39"/>
      <c r="M19" s="21"/>
    </row>
    <row r="20" spans="1:13" s="9" customFormat="1" ht="15.75" customHeight="1">
      <c r="A20" s="17">
        <v>14</v>
      </c>
      <c r="B20" s="18"/>
      <c r="C20" s="17"/>
      <c r="D20" s="57"/>
      <c r="E20" s="75"/>
      <c r="F20" s="75"/>
      <c r="G20" s="58"/>
      <c r="H20" s="20"/>
      <c r="I20" s="20"/>
      <c r="J20" s="20"/>
      <c r="K20" s="39"/>
      <c r="L20" s="39"/>
      <c r="M20" s="21"/>
    </row>
    <row r="21" spans="1:13" s="9" customFormat="1" ht="15.75" customHeight="1">
      <c r="A21" s="17">
        <v>15</v>
      </c>
      <c r="B21" s="18"/>
      <c r="C21" s="17"/>
      <c r="D21" s="57"/>
      <c r="E21" s="75"/>
      <c r="F21" s="75"/>
      <c r="G21" s="58"/>
      <c r="H21" s="20"/>
      <c r="I21" s="20"/>
      <c r="J21" s="20"/>
      <c r="K21" s="39"/>
      <c r="L21" s="39"/>
      <c r="M21" s="21"/>
    </row>
    <row r="22" spans="1:13" s="9" customFormat="1" ht="15.75" customHeight="1">
      <c r="A22" s="17">
        <v>16</v>
      </c>
      <c r="B22" s="18"/>
      <c r="C22" s="17"/>
      <c r="D22" s="57"/>
      <c r="E22" s="75"/>
      <c r="F22" s="75"/>
      <c r="G22" s="58"/>
      <c r="H22" s="20"/>
      <c r="I22" s="20"/>
      <c r="J22" s="20"/>
      <c r="K22" s="39"/>
      <c r="L22" s="39"/>
      <c r="M22" s="21"/>
    </row>
    <row r="23" spans="1:13" s="9" customFormat="1" ht="15.75" customHeight="1">
      <c r="A23" s="17">
        <v>17</v>
      </c>
      <c r="B23" s="18"/>
      <c r="C23" s="17"/>
      <c r="D23" s="57"/>
      <c r="E23" s="75"/>
      <c r="F23" s="75"/>
      <c r="G23" s="58"/>
      <c r="H23" s="20"/>
      <c r="I23" s="20"/>
      <c r="J23" s="20"/>
      <c r="K23" s="39"/>
      <c r="L23" s="39"/>
      <c r="M23" s="21"/>
    </row>
    <row r="24" spans="1:13" s="9" customFormat="1" ht="15.75" customHeight="1">
      <c r="A24" s="17">
        <v>18</v>
      </c>
      <c r="B24" s="18"/>
      <c r="C24" s="17"/>
      <c r="D24" s="57"/>
      <c r="E24" s="75"/>
      <c r="F24" s="75"/>
      <c r="G24" s="58"/>
      <c r="H24" s="20"/>
      <c r="I24" s="20"/>
      <c r="J24" s="20"/>
      <c r="K24" s="39"/>
      <c r="L24" s="39"/>
      <c r="M24" s="21"/>
    </row>
    <row r="25" spans="1:13" s="9" customFormat="1" ht="15.75" customHeight="1">
      <c r="A25" s="17">
        <v>19</v>
      </c>
      <c r="B25" s="18"/>
      <c r="C25" s="17"/>
      <c r="D25" s="57"/>
      <c r="E25" s="75"/>
      <c r="F25" s="75"/>
      <c r="G25" s="58"/>
      <c r="H25" s="20"/>
      <c r="I25" s="20"/>
      <c r="J25" s="20"/>
      <c r="K25" s="39"/>
      <c r="L25" s="39"/>
      <c r="M25" s="21"/>
    </row>
    <row r="26" spans="1:13" s="9" customFormat="1" ht="15.75" customHeight="1">
      <c r="A26" s="17">
        <v>20</v>
      </c>
      <c r="B26" s="18"/>
      <c r="C26" s="17"/>
      <c r="D26" s="57"/>
      <c r="E26" s="75"/>
      <c r="F26" s="75"/>
      <c r="G26" s="58"/>
      <c r="H26" s="20"/>
      <c r="I26" s="20"/>
      <c r="J26" s="20"/>
      <c r="K26" s="39"/>
      <c r="L26" s="39"/>
      <c r="M26" s="21"/>
    </row>
    <row r="27" spans="1:13" s="9" customFormat="1" ht="15.75" customHeight="1">
      <c r="A27" s="433" t="s">
        <v>349</v>
      </c>
      <c r="B27" s="452"/>
      <c r="C27" s="452"/>
      <c r="D27" s="452"/>
      <c r="E27" s="434"/>
      <c r="F27" s="22"/>
      <c r="G27" s="77">
        <f>SUM(G7:G26)</f>
        <v>0</v>
      </c>
      <c r="H27" s="78">
        <f>SUM(H7:H26)</f>
        <v>0</v>
      </c>
      <c r="I27" s="77">
        <f>SUM(I7:I26)</f>
        <v>0</v>
      </c>
      <c r="J27" s="78">
        <f>SUM(J7:J26)</f>
        <v>0</v>
      </c>
      <c r="K27" s="79">
        <f>IF(SUM(K7:K26)-(J27-H27)&lt;0.001,SUM(K7:K26),"false")</f>
        <v>0</v>
      </c>
      <c r="L27" s="39">
        <f>IF(H27=0,0,K27/ABS(H27))*100</f>
        <v>0</v>
      </c>
      <c r="M27" s="24"/>
    </row>
    <row r="28" spans="1:13" s="10" customFormat="1" ht="15.75" customHeight="1">
      <c r="A28" s="25"/>
      <c r="D28" s="418"/>
      <c r="E28" s="418"/>
      <c r="F28" s="418"/>
      <c r="G28" s="418"/>
      <c r="H28" s="26"/>
      <c r="I28" s="26"/>
      <c r="J28" s="26"/>
      <c r="K28" s="26"/>
      <c r="L28" s="26"/>
    </row>
    <row r="29" spans="1:13" s="10" customFormat="1" ht="15.75" customHeight="1">
      <c r="A29" s="425" t="str">
        <f>表头信息!D8&amp;表头信息!E8</f>
        <v>产权持有单位填表人：谭勃</v>
      </c>
      <c r="B29" s="425"/>
      <c r="C29" s="425"/>
      <c r="D29" s="425"/>
      <c r="E29" s="425"/>
      <c r="F29" s="27"/>
      <c r="G29" s="31"/>
      <c r="J29" s="453" t="str">
        <f>表头信息!D20&amp;表头信息!E23</f>
        <v>评估人员：柳青、殷涛</v>
      </c>
      <c r="K29" s="454"/>
      <c r="L29" s="454"/>
      <c r="M29" s="454"/>
    </row>
    <row r="30" spans="1:13" s="10" customFormat="1" ht="15.75" customHeight="1">
      <c r="A30" s="30" t="str">
        <f>表头信息!D11&amp;表头信息!E11</f>
        <v>填表日期：2022年11月2日</v>
      </c>
      <c r="B30" s="28"/>
      <c r="C30" s="28"/>
      <c r="D30" s="28"/>
      <c r="E30" s="31"/>
      <c r="F30" s="31"/>
      <c r="G30" s="31"/>
      <c r="I30" s="31"/>
      <c r="J30" s="31"/>
      <c r="K30" s="31"/>
    </row>
    <row r="31" spans="1:13" ht="15.75" customHeight="1">
      <c r="D31" s="56"/>
      <c r="E31" s="56"/>
      <c r="F31" s="56"/>
      <c r="G31" s="56"/>
    </row>
  </sheetData>
  <protectedRanges>
    <protectedRange sqref="M7:M26 A7:J26" name="区域1"/>
  </protectedRanges>
  <mergeCells count="21">
    <mergeCell ref="D28:G28"/>
    <mergeCell ref="A29:E29"/>
    <mergeCell ref="J29:M29"/>
    <mergeCell ref="A5:A6"/>
    <mergeCell ref="B5:B6"/>
    <mergeCell ref="C5:C6"/>
    <mergeCell ref="D5:D6"/>
    <mergeCell ref="E5:E6"/>
    <mergeCell ref="F5:F6"/>
    <mergeCell ref="G5:G6"/>
    <mergeCell ref="H5:H6"/>
    <mergeCell ref="I5:I6"/>
    <mergeCell ref="J5:J6"/>
    <mergeCell ref="K5:K6"/>
    <mergeCell ref="L5:L6"/>
    <mergeCell ref="M5:M6"/>
    <mergeCell ref="A1:M1"/>
    <mergeCell ref="A2:M2"/>
    <mergeCell ref="L3:M3"/>
    <mergeCell ref="L4:M4"/>
    <mergeCell ref="A27:E27"/>
  </mergeCells>
  <phoneticPr fontId="67" type="noConversion"/>
  <conditionalFormatting sqref="N5:P6">
    <cfRule type="expression" dxfId="2" priority="1" stopIfTrue="1">
      <formula>$P$8=""</formula>
    </cfRule>
  </conditionalFormatting>
  <hyperlinks>
    <hyperlink ref="A1:M1" location="'5-流动负债汇总'!B9" display="=&quot;衍生金融负债&quot;&amp;表头信息!E35" xr:uid="{00000000-0004-0000-4E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0760" r:id="rId4" name="Check Box 72">
              <controlPr defaultSize="0" autoPict="0" macro="[0]!衍生金融负债_复选框72_Click">
                <anchor moveWithCells="1">
                  <from>
                    <xdr:col>13</xdr:col>
                    <xdr:colOff>47625</xdr:colOff>
                    <xdr:row>0</xdr:row>
                    <xdr:rowOff>123825</xdr:rowOff>
                  </from>
                  <to>
                    <xdr:col>15</xdr:col>
                    <xdr:colOff>323850</xdr:colOff>
                    <xdr:row>1</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S31"/>
  <sheetViews>
    <sheetView view="pageBreakPreview" zoomScaleNormal="100" workbookViewId="0">
      <pane xSplit="1" ySplit="6" topLeftCell="B7" activePane="bottomRight" state="frozen"/>
      <selection pane="topRight"/>
      <selection pane="bottomLeft"/>
      <selection pane="bottomRight" sqref="A1:K1"/>
    </sheetView>
  </sheetViews>
  <sheetFormatPr defaultColWidth="8.625" defaultRowHeight="15.75" customHeight="1"/>
  <cols>
    <col min="1" max="1" width="4.75" style="11" customWidth="1"/>
    <col min="2" max="2" width="21.625" style="11" customWidth="1"/>
    <col min="3" max="3" width="14" style="11" customWidth="1"/>
    <col min="4" max="4" width="6.75" style="11" customWidth="1"/>
    <col min="5" max="5" width="13" style="11" customWidth="1"/>
    <col min="6" max="6" width="13.5" style="11" customWidth="1"/>
    <col min="7" max="10" width="11.75" style="11" customWidth="1"/>
    <col min="11" max="11" width="10.75" style="11" customWidth="1"/>
    <col min="12" max="32" width="9" style="11"/>
    <col min="33" max="16384" width="8.625" style="11"/>
  </cols>
  <sheetData>
    <row r="1" spans="1:19" s="7" customFormat="1" ht="30" customHeight="1">
      <c r="A1" s="415" t="str">
        <f>"货币资金—银行存款评估"&amp;表头信息!E35</f>
        <v>货币资金—银行存款评估明细表</v>
      </c>
      <c r="B1" s="415"/>
      <c r="C1" s="415"/>
      <c r="D1" s="415"/>
      <c r="E1" s="415"/>
      <c r="F1" s="415"/>
      <c r="G1" s="415"/>
      <c r="H1" s="437"/>
      <c r="I1" s="437"/>
      <c r="J1" s="437"/>
      <c r="K1" s="437"/>
    </row>
    <row r="2" spans="1:19" ht="15.75" customHeight="1">
      <c r="A2" s="417" t="str">
        <f>表头信息!D5&amp;表头信息!E5</f>
        <v>评估基准日：2022年10月31日</v>
      </c>
      <c r="B2" s="417"/>
      <c r="C2" s="417"/>
      <c r="D2" s="417"/>
      <c r="E2" s="417"/>
      <c r="F2" s="417"/>
      <c r="G2" s="417"/>
      <c r="H2" s="417"/>
      <c r="I2" s="417"/>
      <c r="J2" s="417"/>
      <c r="K2" s="417"/>
    </row>
    <row r="3" spans="1:19" ht="15.75" customHeight="1">
      <c r="A3" s="12"/>
      <c r="B3" s="12"/>
      <c r="C3" s="12"/>
      <c r="D3" s="12"/>
      <c r="E3" s="12"/>
      <c r="F3" s="12"/>
      <c r="G3" s="12"/>
      <c r="H3" s="13"/>
      <c r="I3" s="13"/>
      <c r="J3" s="448" t="s">
        <v>308</v>
      </c>
      <c r="K3" s="449"/>
    </row>
    <row r="4" spans="1:19" ht="15.75" customHeight="1">
      <c r="A4" s="64" t="str">
        <f>表头信息!D2&amp;表头信息!E2</f>
        <v>产权持有单位：西安曲江楼观旅游农业开发有限公司</v>
      </c>
      <c r="B4" s="15"/>
      <c r="C4" s="15"/>
      <c r="D4" s="15"/>
      <c r="E4" s="15"/>
      <c r="F4" s="15"/>
      <c r="G4" s="15"/>
      <c r="H4" s="15"/>
      <c r="I4" s="15"/>
      <c r="J4" s="450" t="s">
        <v>3</v>
      </c>
      <c r="K4" s="451"/>
    </row>
    <row r="5" spans="1:19" s="8" customFormat="1" ht="15.75" customHeight="1">
      <c r="A5" s="455" t="s">
        <v>5</v>
      </c>
      <c r="B5" s="455" t="s">
        <v>309</v>
      </c>
      <c r="C5" s="455" t="s">
        <v>310</v>
      </c>
      <c r="D5" s="455" t="s">
        <v>294</v>
      </c>
      <c r="E5" s="455" t="s">
        <v>295</v>
      </c>
      <c r="F5" s="455" t="s">
        <v>296</v>
      </c>
      <c r="G5" s="455" t="s">
        <v>238</v>
      </c>
      <c r="H5" s="455" t="s">
        <v>239</v>
      </c>
      <c r="I5" s="455" t="s">
        <v>240</v>
      </c>
      <c r="J5" s="455" t="s">
        <v>241</v>
      </c>
      <c r="K5" s="455" t="s">
        <v>8</v>
      </c>
      <c r="L5" s="68" t="s">
        <v>297</v>
      </c>
      <c r="M5" s="221"/>
      <c r="N5" s="68"/>
      <c r="O5" s="68" t="s">
        <v>311</v>
      </c>
      <c r="P5" s="68" t="s">
        <v>311</v>
      </c>
      <c r="Q5" s="68" t="s">
        <v>312</v>
      </c>
      <c r="R5" s="68" t="s">
        <v>313</v>
      </c>
    </row>
    <row r="6" spans="1:19" s="8" customFormat="1" ht="15.75" customHeight="1">
      <c r="A6" s="456"/>
      <c r="B6" s="456"/>
      <c r="C6" s="456"/>
      <c r="D6" s="456"/>
      <c r="E6" s="456"/>
      <c r="F6" s="456"/>
      <c r="G6" s="456"/>
      <c r="H6" s="456"/>
      <c r="I6" s="456"/>
      <c r="J6" s="456" t="s">
        <v>314</v>
      </c>
      <c r="K6" s="456"/>
      <c r="L6" s="68" t="s">
        <v>315</v>
      </c>
      <c r="M6" s="68" t="s">
        <v>316</v>
      </c>
      <c r="N6" s="68" t="s">
        <v>317</v>
      </c>
      <c r="O6" s="68" t="s">
        <v>318</v>
      </c>
      <c r="P6" s="68" t="s">
        <v>319</v>
      </c>
      <c r="Q6" s="68" t="s">
        <v>320</v>
      </c>
      <c r="R6" s="68" t="s">
        <v>321</v>
      </c>
      <c r="S6" s="68" t="s">
        <v>303</v>
      </c>
    </row>
    <row r="7" spans="1:19" s="9" customFormat="1" ht="15.75" customHeight="1">
      <c r="A7" s="17">
        <v>1</v>
      </c>
      <c r="B7" s="18"/>
      <c r="C7" s="176"/>
      <c r="D7" s="176"/>
      <c r="E7" s="20"/>
      <c r="F7" s="58"/>
      <c r="G7" s="82"/>
      <c r="H7" s="82"/>
      <c r="I7" s="39">
        <f>H7-G7</f>
        <v>0</v>
      </c>
      <c r="J7" s="39">
        <f>IF(G7=0,0,I7/ABS(G7))*100</f>
        <v>0</v>
      </c>
      <c r="K7" s="21"/>
    </row>
    <row r="8" spans="1:19" s="9" customFormat="1" ht="15.75" customHeight="1">
      <c r="A8" s="17">
        <v>2</v>
      </c>
      <c r="B8" s="18"/>
      <c r="C8" s="176"/>
      <c r="D8" s="176"/>
      <c r="E8" s="20"/>
      <c r="F8" s="58"/>
      <c r="G8" s="82"/>
      <c r="H8" s="82"/>
      <c r="I8" s="39"/>
      <c r="J8" s="39"/>
      <c r="K8" s="21"/>
    </row>
    <row r="9" spans="1:19" s="9" customFormat="1" ht="15.75" customHeight="1">
      <c r="A9" s="17">
        <v>3</v>
      </c>
      <c r="B9" s="18"/>
      <c r="C9" s="176"/>
      <c r="D9" s="176"/>
      <c r="E9" s="20"/>
      <c r="F9" s="58"/>
      <c r="G9" s="82"/>
      <c r="H9" s="82"/>
      <c r="I9" s="39"/>
      <c r="J9" s="39"/>
      <c r="K9" s="21"/>
    </row>
    <row r="10" spans="1:19" s="9" customFormat="1" ht="15.75" customHeight="1">
      <c r="A10" s="17">
        <v>4</v>
      </c>
      <c r="B10" s="18"/>
      <c r="C10" s="176"/>
      <c r="D10" s="176"/>
      <c r="E10" s="20"/>
      <c r="F10" s="58"/>
      <c r="G10" s="82"/>
      <c r="H10" s="82"/>
      <c r="I10" s="39"/>
      <c r="J10" s="39"/>
      <c r="K10" s="21"/>
    </row>
    <row r="11" spans="1:19" s="9" customFormat="1" ht="15.75" customHeight="1">
      <c r="A11" s="17">
        <v>5</v>
      </c>
      <c r="B11" s="18"/>
      <c r="C11" s="176"/>
      <c r="D11" s="176"/>
      <c r="E11" s="20"/>
      <c r="F11" s="58"/>
      <c r="G11" s="82"/>
      <c r="H11" s="82"/>
      <c r="I11" s="39"/>
      <c r="J11" s="39"/>
      <c r="K11" s="21"/>
    </row>
    <row r="12" spans="1:19" s="9" customFormat="1" ht="15.75" customHeight="1">
      <c r="A12" s="17">
        <v>6</v>
      </c>
      <c r="B12" s="18"/>
      <c r="C12" s="176"/>
      <c r="D12" s="176"/>
      <c r="E12" s="20"/>
      <c r="F12" s="58"/>
      <c r="G12" s="82"/>
      <c r="H12" s="82"/>
      <c r="I12" s="39"/>
      <c r="J12" s="39"/>
      <c r="K12" s="21"/>
    </row>
    <row r="13" spans="1:19" s="9" customFormat="1" ht="15.75" customHeight="1">
      <c r="A13" s="17">
        <v>7</v>
      </c>
      <c r="B13" s="18"/>
      <c r="C13" s="176"/>
      <c r="D13" s="176"/>
      <c r="E13" s="20"/>
      <c r="F13" s="58"/>
      <c r="G13" s="82"/>
      <c r="H13" s="82"/>
      <c r="I13" s="39"/>
      <c r="J13" s="39"/>
      <c r="K13" s="21"/>
    </row>
    <row r="14" spans="1:19" s="9" customFormat="1" ht="15.75" customHeight="1">
      <c r="A14" s="17">
        <v>8</v>
      </c>
      <c r="B14" s="18"/>
      <c r="C14" s="176"/>
      <c r="D14" s="176"/>
      <c r="E14" s="20"/>
      <c r="F14" s="58"/>
      <c r="G14" s="82"/>
      <c r="H14" s="82"/>
      <c r="I14" s="39"/>
      <c r="J14" s="39"/>
      <c r="K14" s="21"/>
    </row>
    <row r="15" spans="1:19" s="9" customFormat="1" ht="15.75" customHeight="1">
      <c r="A15" s="17">
        <v>9</v>
      </c>
      <c r="B15" s="18"/>
      <c r="C15" s="176"/>
      <c r="D15" s="176"/>
      <c r="E15" s="20"/>
      <c r="F15" s="58"/>
      <c r="G15" s="82"/>
      <c r="H15" s="82"/>
      <c r="I15" s="39"/>
      <c r="J15" s="39"/>
      <c r="K15" s="21"/>
    </row>
    <row r="16" spans="1:19" s="9" customFormat="1" ht="15.75" customHeight="1">
      <c r="A16" s="17">
        <v>10</v>
      </c>
      <c r="B16" s="69"/>
      <c r="C16" s="176"/>
      <c r="D16" s="159"/>
      <c r="E16" s="20"/>
      <c r="F16" s="58"/>
      <c r="G16" s="82"/>
      <c r="H16" s="82"/>
      <c r="I16" s="39"/>
      <c r="J16" s="39"/>
      <c r="K16" s="21"/>
    </row>
    <row r="17" spans="1:11" s="9" customFormat="1" ht="15.75" customHeight="1">
      <c r="A17" s="17">
        <v>11</v>
      </c>
      <c r="B17" s="18"/>
      <c r="C17" s="176"/>
      <c r="D17" s="176"/>
      <c r="E17" s="20"/>
      <c r="F17" s="58"/>
      <c r="G17" s="82"/>
      <c r="H17" s="82"/>
      <c r="I17" s="39"/>
      <c r="J17" s="39"/>
      <c r="K17" s="21"/>
    </row>
    <row r="18" spans="1:11" s="9" customFormat="1" ht="15.75" customHeight="1">
      <c r="A18" s="17">
        <v>12</v>
      </c>
      <c r="B18" s="18"/>
      <c r="C18" s="176"/>
      <c r="D18" s="176"/>
      <c r="E18" s="20"/>
      <c r="F18" s="58"/>
      <c r="G18" s="82"/>
      <c r="H18" s="82"/>
      <c r="I18" s="39"/>
      <c r="J18" s="39"/>
      <c r="K18" s="21"/>
    </row>
    <row r="19" spans="1:11" s="9" customFormat="1" ht="15.75" customHeight="1">
      <c r="A19" s="17">
        <v>13</v>
      </c>
      <c r="B19" s="18"/>
      <c r="C19" s="176"/>
      <c r="D19" s="176"/>
      <c r="E19" s="20"/>
      <c r="F19" s="58"/>
      <c r="G19" s="82"/>
      <c r="H19" s="82"/>
      <c r="I19" s="39"/>
      <c r="J19" s="39"/>
      <c r="K19" s="21"/>
    </row>
    <row r="20" spans="1:11" s="9" customFormat="1" ht="15.75" customHeight="1">
      <c r="A20" s="17">
        <v>14</v>
      </c>
      <c r="B20" s="18"/>
      <c r="C20" s="176"/>
      <c r="D20" s="176"/>
      <c r="E20" s="20"/>
      <c r="F20" s="58"/>
      <c r="G20" s="82"/>
      <c r="H20" s="82"/>
      <c r="I20" s="39"/>
      <c r="J20" s="39"/>
      <c r="K20" s="21"/>
    </row>
    <row r="21" spans="1:11" s="9" customFormat="1" ht="15.75" customHeight="1">
      <c r="A21" s="17">
        <v>15</v>
      </c>
      <c r="B21" s="18"/>
      <c r="C21" s="176"/>
      <c r="D21" s="176"/>
      <c r="E21" s="20"/>
      <c r="F21" s="58"/>
      <c r="G21" s="82"/>
      <c r="H21" s="82"/>
      <c r="I21" s="39"/>
      <c r="J21" s="39"/>
      <c r="K21" s="21"/>
    </row>
    <row r="22" spans="1:11" s="9" customFormat="1" ht="15.75" customHeight="1">
      <c r="A22" s="17">
        <v>16</v>
      </c>
      <c r="B22" s="18"/>
      <c r="C22" s="176"/>
      <c r="D22" s="176"/>
      <c r="E22" s="20"/>
      <c r="F22" s="58"/>
      <c r="G22" s="82"/>
      <c r="H22" s="82"/>
      <c r="I22" s="39"/>
      <c r="J22" s="39"/>
      <c r="K22" s="21"/>
    </row>
    <row r="23" spans="1:11" s="9" customFormat="1" ht="15.75" customHeight="1">
      <c r="A23" s="17">
        <v>17</v>
      </c>
      <c r="B23" s="18"/>
      <c r="C23" s="176"/>
      <c r="D23" s="176"/>
      <c r="E23" s="20"/>
      <c r="F23" s="58"/>
      <c r="G23" s="82"/>
      <c r="H23" s="82"/>
      <c r="I23" s="39"/>
      <c r="J23" s="39"/>
      <c r="K23" s="21"/>
    </row>
    <row r="24" spans="1:11" s="9" customFormat="1" ht="15.75" customHeight="1">
      <c r="A24" s="17">
        <v>18</v>
      </c>
      <c r="B24" s="18"/>
      <c r="C24" s="176"/>
      <c r="D24" s="176"/>
      <c r="E24" s="20"/>
      <c r="F24" s="58"/>
      <c r="G24" s="82"/>
      <c r="H24" s="82"/>
      <c r="I24" s="39"/>
      <c r="J24" s="39"/>
      <c r="K24" s="21"/>
    </row>
    <row r="25" spans="1:11" s="9" customFormat="1" ht="15.75" customHeight="1">
      <c r="A25" s="17">
        <v>19</v>
      </c>
      <c r="B25" s="18"/>
      <c r="C25" s="176"/>
      <c r="D25" s="176"/>
      <c r="E25" s="20"/>
      <c r="F25" s="58"/>
      <c r="G25" s="82"/>
      <c r="H25" s="82"/>
      <c r="I25" s="39"/>
      <c r="J25" s="39"/>
      <c r="K25" s="21"/>
    </row>
    <row r="26" spans="1:11" s="9" customFormat="1" ht="15.75" customHeight="1">
      <c r="A26" s="17">
        <v>20</v>
      </c>
      <c r="B26" s="18"/>
      <c r="C26" s="176"/>
      <c r="D26" s="176"/>
      <c r="E26" s="20"/>
      <c r="F26" s="58"/>
      <c r="G26" s="82"/>
      <c r="H26" s="82"/>
      <c r="I26" s="39"/>
      <c r="J26" s="39"/>
      <c r="K26" s="21"/>
    </row>
    <row r="27" spans="1:11" s="9" customFormat="1" ht="15.75" customHeight="1">
      <c r="A27" s="433" t="s">
        <v>322</v>
      </c>
      <c r="B27" s="452"/>
      <c r="C27" s="452"/>
      <c r="D27" s="452"/>
      <c r="E27" s="452"/>
      <c r="F27" s="434"/>
      <c r="G27" s="79">
        <f>SUM(G7:G26)</f>
        <v>0</v>
      </c>
      <c r="H27" s="79">
        <f>SUM(H7:H26)</f>
        <v>0</v>
      </c>
      <c r="I27" s="79">
        <f>IF(SUM(I7:I26)-(H27-G27)&lt;0.001,SUM(I7:I26),"false")</f>
        <v>0</v>
      </c>
      <c r="J27" s="39">
        <f>IF(G27=0,0,I27/ABS(G27))*100</f>
        <v>0</v>
      </c>
      <c r="K27" s="24"/>
    </row>
    <row r="28" spans="1:11" s="10" customFormat="1" ht="15.75" customHeight="1">
      <c r="A28" s="25"/>
      <c r="D28" s="418"/>
      <c r="E28" s="418"/>
      <c r="F28" s="418"/>
      <c r="G28" s="26"/>
      <c r="H28" s="26"/>
      <c r="I28" s="26"/>
      <c r="J28" s="26"/>
      <c r="K28" s="26"/>
    </row>
    <row r="29" spans="1:11" s="10" customFormat="1" ht="15.75" customHeight="1">
      <c r="A29" s="425" t="str">
        <f>表头信息!D8&amp;表头信息!E8</f>
        <v>产权持有单位填表人：谭勃</v>
      </c>
      <c r="B29" s="425"/>
      <c r="C29" s="425"/>
      <c r="D29" s="425"/>
      <c r="E29" s="425"/>
      <c r="F29" s="31"/>
      <c r="H29" s="453" t="str">
        <f>表头信息!D20&amp;表头信息!E23</f>
        <v>评估人员：柳青、殷涛</v>
      </c>
      <c r="I29" s="454"/>
      <c r="J29" s="454"/>
      <c r="K29" s="454"/>
    </row>
    <row r="30" spans="1:11" s="10" customFormat="1" ht="15.75" customHeight="1">
      <c r="A30" s="30" t="str">
        <f>表头信息!D11&amp;表头信息!E11</f>
        <v>填表日期：2022年11月2日</v>
      </c>
      <c r="B30" s="28"/>
      <c r="C30" s="28"/>
      <c r="D30" s="28"/>
      <c r="E30" s="31"/>
      <c r="F30" s="31"/>
      <c r="H30" s="31"/>
      <c r="I30" s="31"/>
      <c r="J30" s="31"/>
    </row>
    <row r="31" spans="1:11" ht="15.75" customHeight="1">
      <c r="D31" s="56"/>
      <c r="E31" s="56"/>
      <c r="F31" s="56"/>
    </row>
  </sheetData>
  <protectedRanges>
    <protectedRange sqref="K7:K26 A7:G26" name="区域1"/>
    <protectedRange sqref="H7:H26" name="区域1_1"/>
  </protectedRanges>
  <mergeCells count="19">
    <mergeCell ref="D28:F28"/>
    <mergeCell ref="A29:E29"/>
    <mergeCell ref="H29:K29"/>
    <mergeCell ref="A5:A6"/>
    <mergeCell ref="B5:B6"/>
    <mergeCell ref="C5:C6"/>
    <mergeCell ref="D5:D6"/>
    <mergeCell ref="E5:E6"/>
    <mergeCell ref="F5:F6"/>
    <mergeCell ref="G5:G6"/>
    <mergeCell ref="H5:H6"/>
    <mergeCell ref="I5:I6"/>
    <mergeCell ref="J5:J6"/>
    <mergeCell ref="K5:K6"/>
    <mergeCell ref="A1:K1"/>
    <mergeCell ref="A2:K2"/>
    <mergeCell ref="J3:K3"/>
    <mergeCell ref="J4:K4"/>
    <mergeCell ref="A27:F27"/>
  </mergeCells>
  <phoneticPr fontId="67" type="noConversion"/>
  <conditionalFormatting sqref="S6">
    <cfRule type="expression" dxfId="33" priority="1" stopIfTrue="1">
      <formula>$M$8=""</formula>
    </cfRule>
  </conditionalFormatting>
  <conditionalFormatting sqref="L5 L6:R6 N5:R5">
    <cfRule type="expression" dxfId="32" priority="2" stopIfTrue="1">
      <formula>$M$8=""</formula>
    </cfRule>
  </conditionalFormatting>
  <dataValidations count="1">
    <dataValidation type="list" allowBlank="1" showInputMessage="1" showErrorMessage="1" sqref="M6 N5:R6" xr:uid="{00000000-0002-0000-0700-000000000000}">
      <formula1>$N$8</formula1>
    </dataValidation>
  </dataValidations>
  <hyperlinks>
    <hyperlink ref="A1:K1" location="'3-1货币资金汇总表'!B8" display="=&quot;货币资金—银行存款评估&quot;&amp;表头信息!E35" xr:uid="{00000000-0004-0000-07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11071" r:id="rId4" name="Check Box 479">
              <controlPr defaultSize="0" autoPict="0" macro="[0]!复选框479_Click">
                <anchor moveWithCells="1">
                  <from>
                    <xdr:col>12</xdr:col>
                    <xdr:colOff>57150</xdr:colOff>
                    <xdr:row>0</xdr:row>
                    <xdr:rowOff>66675</xdr:rowOff>
                  </from>
                  <to>
                    <xdr:col>13</xdr:col>
                    <xdr:colOff>123825</xdr:colOff>
                    <xdr:row>0</xdr:row>
                    <xdr:rowOff>342900</xdr:rowOff>
                  </to>
                </anchor>
              </controlPr>
            </control>
          </mc:Choice>
        </mc:AlternateContent>
      </controls>
    </mc:Choice>
  </mc:AlternateContent>
</worksheet>
</file>

<file path=xl/worksheets/sheet8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dimension ref="A1:H31"/>
  <sheetViews>
    <sheetView view="pageBreakPreview" zoomScale="85" zoomScaleNormal="100" workbookViewId="0">
      <pane xSplit="1" ySplit="6" topLeftCell="B12" activePane="bottomRight" state="frozen"/>
      <selection pane="topRight"/>
      <selection pane="bottomLeft"/>
      <selection pane="bottomRight" sqref="A1:H1"/>
    </sheetView>
  </sheetViews>
  <sheetFormatPr defaultColWidth="8.625" defaultRowHeight="15.75" customHeight="1"/>
  <cols>
    <col min="1" max="1" width="6.25" style="11" customWidth="1"/>
    <col min="2" max="2" width="36.125" style="11" customWidth="1"/>
    <col min="3" max="5" width="11.875" style="11" customWidth="1"/>
    <col min="6" max="7" width="15.75" style="11" customWidth="1"/>
    <col min="8" max="8" width="20.625" style="11" customWidth="1"/>
    <col min="9" max="32" width="9" style="11"/>
    <col min="33" max="16384" width="8.625" style="11"/>
  </cols>
  <sheetData>
    <row r="1" spans="1:8" s="7" customFormat="1" ht="30" customHeight="1">
      <c r="A1" s="415" t="str">
        <f>"应付票据评估"&amp;表头信息!E35</f>
        <v>应付票据评估明细表</v>
      </c>
      <c r="B1" s="415"/>
      <c r="C1" s="415"/>
      <c r="D1" s="415"/>
      <c r="E1" s="415"/>
      <c r="F1" s="415"/>
      <c r="G1" s="415"/>
      <c r="H1" s="437"/>
    </row>
    <row r="2" spans="1:8" ht="15.75" customHeight="1">
      <c r="A2" s="417" t="str">
        <f>表头信息!D5&amp;表头信息!E5</f>
        <v>评估基准日：2022年10月31日</v>
      </c>
      <c r="B2" s="417"/>
      <c r="C2" s="417"/>
      <c r="D2" s="417"/>
      <c r="E2" s="417"/>
      <c r="F2" s="417"/>
      <c r="G2" s="457"/>
      <c r="H2" s="457"/>
    </row>
    <row r="3" spans="1:8" ht="15.75" customHeight="1">
      <c r="A3" s="12"/>
      <c r="B3" s="12"/>
      <c r="C3" s="12"/>
      <c r="D3" s="12"/>
      <c r="E3" s="12"/>
      <c r="F3" s="12"/>
      <c r="G3" s="13"/>
      <c r="H3" s="14" t="s">
        <v>842</v>
      </c>
    </row>
    <row r="4" spans="1:8" ht="15.75" customHeight="1">
      <c r="A4" s="458" t="str">
        <f>表头信息!D2&amp;表头信息!E2</f>
        <v>产权持有单位：西安曲江楼观旅游农业开发有限公司</v>
      </c>
      <c r="B4" s="514"/>
      <c r="C4" s="514"/>
      <c r="D4" s="15"/>
      <c r="E4" s="15"/>
      <c r="F4" s="15"/>
      <c r="G4" s="15"/>
      <c r="H4" s="16" t="s">
        <v>3</v>
      </c>
    </row>
    <row r="5" spans="1:8" s="8" customFormat="1" ht="15.75" customHeight="1">
      <c r="A5" s="455" t="s">
        <v>5</v>
      </c>
      <c r="B5" s="455" t="s">
        <v>376</v>
      </c>
      <c r="C5" s="455" t="s">
        <v>389</v>
      </c>
      <c r="D5" s="455" t="s">
        <v>585</v>
      </c>
      <c r="E5" s="455" t="s">
        <v>353</v>
      </c>
      <c r="F5" s="455" t="s">
        <v>238</v>
      </c>
      <c r="G5" s="455" t="s">
        <v>239</v>
      </c>
      <c r="H5" s="455" t="s">
        <v>8</v>
      </c>
    </row>
    <row r="6" spans="1:8" s="8" customFormat="1" ht="15.75" customHeight="1">
      <c r="A6" s="456"/>
      <c r="B6" s="456"/>
      <c r="C6" s="456"/>
      <c r="D6" s="456"/>
      <c r="E6" s="456"/>
      <c r="F6" s="456"/>
      <c r="G6" s="456"/>
      <c r="H6" s="456"/>
    </row>
    <row r="7" spans="1:8" s="9" customFormat="1" ht="15.75" customHeight="1">
      <c r="A7" s="17">
        <v>1</v>
      </c>
      <c r="B7" s="18"/>
      <c r="C7" s="19"/>
      <c r="D7" s="19"/>
      <c r="E7" s="58"/>
      <c r="F7" s="20"/>
      <c r="G7" s="20"/>
      <c r="H7" s="21"/>
    </row>
    <row r="8" spans="1:8" s="9" customFormat="1" ht="15.75" customHeight="1">
      <c r="A8" s="17">
        <v>2</v>
      </c>
      <c r="B8" s="18"/>
      <c r="C8" s="19"/>
      <c r="D8" s="19"/>
      <c r="E8" s="58"/>
      <c r="F8" s="20"/>
      <c r="G8" s="20"/>
      <c r="H8" s="21"/>
    </row>
    <row r="9" spans="1:8" s="9" customFormat="1" ht="15.75" customHeight="1">
      <c r="A9" s="17">
        <v>3</v>
      </c>
      <c r="B9" s="18"/>
      <c r="C9" s="19"/>
      <c r="D9" s="19"/>
      <c r="E9" s="58"/>
      <c r="F9" s="20"/>
      <c r="G9" s="20"/>
      <c r="H9" s="21"/>
    </row>
    <row r="10" spans="1:8" s="9" customFormat="1" ht="15.75" customHeight="1">
      <c r="A10" s="17">
        <v>4</v>
      </c>
      <c r="B10" s="18"/>
      <c r="C10" s="19"/>
      <c r="D10" s="19"/>
      <c r="E10" s="58"/>
      <c r="F10" s="20"/>
      <c r="G10" s="20"/>
      <c r="H10" s="21"/>
    </row>
    <row r="11" spans="1:8" s="9" customFormat="1" ht="15.75" customHeight="1">
      <c r="A11" s="17">
        <v>5</v>
      </c>
      <c r="B11" s="18"/>
      <c r="C11" s="19"/>
      <c r="D11" s="19"/>
      <c r="E11" s="58"/>
      <c r="F11" s="20"/>
      <c r="G11" s="20"/>
      <c r="H11" s="21"/>
    </row>
    <row r="12" spans="1:8" s="9" customFormat="1" ht="15.75" customHeight="1">
      <c r="A12" s="17">
        <v>6</v>
      </c>
      <c r="B12" s="18"/>
      <c r="C12" s="19"/>
      <c r="D12" s="19"/>
      <c r="E12" s="58"/>
      <c r="F12" s="20"/>
      <c r="G12" s="20"/>
      <c r="H12" s="21"/>
    </row>
    <row r="13" spans="1:8" s="9" customFormat="1" ht="15.75" customHeight="1">
      <c r="A13" s="17">
        <v>7</v>
      </c>
      <c r="B13" s="18"/>
      <c r="C13" s="19"/>
      <c r="D13" s="19"/>
      <c r="E13" s="58"/>
      <c r="F13" s="20"/>
      <c r="G13" s="20"/>
      <c r="H13" s="21"/>
    </row>
    <row r="14" spans="1:8" s="9" customFormat="1" ht="15.75" customHeight="1">
      <c r="A14" s="17">
        <v>8</v>
      </c>
      <c r="B14" s="18"/>
      <c r="C14" s="19"/>
      <c r="D14" s="19"/>
      <c r="E14" s="58"/>
      <c r="F14" s="20"/>
      <c r="G14" s="20"/>
      <c r="H14" s="21"/>
    </row>
    <row r="15" spans="1:8" s="9" customFormat="1" ht="15.75" customHeight="1">
      <c r="A15" s="17">
        <v>9</v>
      </c>
      <c r="B15" s="18"/>
      <c r="C15" s="19"/>
      <c r="D15" s="19"/>
      <c r="E15" s="58"/>
      <c r="F15" s="20"/>
      <c r="G15" s="20"/>
      <c r="H15" s="21"/>
    </row>
    <row r="16" spans="1:8" s="9" customFormat="1" ht="15.75" customHeight="1">
      <c r="A16" s="17">
        <v>10</v>
      </c>
      <c r="B16" s="18"/>
      <c r="C16" s="19"/>
      <c r="D16" s="19"/>
      <c r="E16" s="58"/>
      <c r="F16" s="20"/>
      <c r="G16" s="20"/>
      <c r="H16" s="21"/>
    </row>
    <row r="17" spans="1:8" s="9" customFormat="1" ht="15.75" customHeight="1">
      <c r="A17" s="17">
        <v>11</v>
      </c>
      <c r="B17" s="18"/>
      <c r="C17" s="19"/>
      <c r="D17" s="19"/>
      <c r="E17" s="58"/>
      <c r="F17" s="20"/>
      <c r="G17" s="20"/>
      <c r="H17" s="21"/>
    </row>
    <row r="18" spans="1:8" s="9" customFormat="1" ht="15.75" customHeight="1">
      <c r="A18" s="17">
        <v>12</v>
      </c>
      <c r="B18" s="18"/>
      <c r="C18" s="19"/>
      <c r="D18" s="19"/>
      <c r="E18" s="58"/>
      <c r="F18" s="20"/>
      <c r="G18" s="20"/>
      <c r="H18" s="21"/>
    </row>
    <row r="19" spans="1:8" s="9" customFormat="1" ht="15.75" customHeight="1">
      <c r="A19" s="17">
        <v>13</v>
      </c>
      <c r="B19" s="18"/>
      <c r="C19" s="19"/>
      <c r="D19" s="19"/>
      <c r="E19" s="58"/>
      <c r="F19" s="20"/>
      <c r="G19" s="20"/>
      <c r="H19" s="21"/>
    </row>
    <row r="20" spans="1:8" s="9" customFormat="1" ht="15.75" customHeight="1">
      <c r="A20" s="17">
        <v>14</v>
      </c>
      <c r="B20" s="18"/>
      <c r="C20" s="19"/>
      <c r="D20" s="19"/>
      <c r="E20" s="58"/>
      <c r="F20" s="20"/>
      <c r="G20" s="20"/>
      <c r="H20" s="21"/>
    </row>
    <row r="21" spans="1:8" s="9" customFormat="1" ht="15.75" customHeight="1">
      <c r="A21" s="17">
        <v>15</v>
      </c>
      <c r="B21" s="18"/>
      <c r="C21" s="19"/>
      <c r="D21" s="19"/>
      <c r="E21" s="58"/>
      <c r="F21" s="20"/>
      <c r="G21" s="20"/>
      <c r="H21" s="21"/>
    </row>
    <row r="22" spans="1:8" s="9" customFormat="1" ht="15.75" customHeight="1">
      <c r="A22" s="17">
        <v>16</v>
      </c>
      <c r="B22" s="18"/>
      <c r="C22" s="19"/>
      <c r="D22" s="19"/>
      <c r="E22" s="58"/>
      <c r="F22" s="20"/>
      <c r="G22" s="20"/>
      <c r="H22" s="21"/>
    </row>
    <row r="23" spans="1:8" s="9" customFormat="1" ht="15.75" customHeight="1">
      <c r="A23" s="17">
        <v>17</v>
      </c>
      <c r="B23" s="18"/>
      <c r="C23" s="19"/>
      <c r="D23" s="19"/>
      <c r="E23" s="58"/>
      <c r="F23" s="20"/>
      <c r="G23" s="20"/>
      <c r="H23" s="21"/>
    </row>
    <row r="24" spans="1:8" s="9" customFormat="1" ht="15.75" customHeight="1">
      <c r="A24" s="17">
        <v>18</v>
      </c>
      <c r="B24" s="18"/>
      <c r="C24" s="19"/>
      <c r="D24" s="19"/>
      <c r="E24" s="58"/>
      <c r="F24" s="20"/>
      <c r="G24" s="20"/>
      <c r="H24" s="21"/>
    </row>
    <row r="25" spans="1:8" s="9" customFormat="1" ht="15.75" customHeight="1">
      <c r="A25" s="17">
        <v>19</v>
      </c>
      <c r="B25" s="18"/>
      <c r="C25" s="19"/>
      <c r="D25" s="19"/>
      <c r="E25" s="58"/>
      <c r="F25" s="20"/>
      <c r="G25" s="20"/>
      <c r="H25" s="21"/>
    </row>
    <row r="26" spans="1:8" s="9" customFormat="1" ht="15.75" customHeight="1">
      <c r="A26" s="17">
        <v>20</v>
      </c>
      <c r="B26" s="18"/>
      <c r="C26" s="19"/>
      <c r="D26" s="19"/>
      <c r="E26" s="58"/>
      <c r="F26" s="20"/>
      <c r="G26" s="20"/>
      <c r="H26" s="21"/>
    </row>
    <row r="27" spans="1:8" s="9" customFormat="1" ht="15.75" customHeight="1">
      <c r="A27" s="433" t="s">
        <v>384</v>
      </c>
      <c r="B27" s="452"/>
      <c r="C27" s="452"/>
      <c r="D27" s="452"/>
      <c r="E27" s="434"/>
      <c r="F27" s="23">
        <f>SUM(F7:F26)</f>
        <v>0</v>
      </c>
      <c r="G27" s="23">
        <f>SUM(G7:G26)</f>
        <v>0</v>
      </c>
      <c r="H27" s="24"/>
    </row>
    <row r="28" spans="1:8" s="10" customFormat="1" ht="15.75" customHeight="1">
      <c r="A28" s="25"/>
      <c r="D28" s="418"/>
      <c r="E28" s="418"/>
      <c r="F28" s="418"/>
      <c r="G28" s="26"/>
      <c r="H28" s="26"/>
    </row>
    <row r="29" spans="1:8"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8" s="10" customFormat="1" ht="15.75" customHeight="1">
      <c r="A30" s="30" t="str">
        <f>表头信息!D11&amp;表头信息!E11</f>
        <v>填表日期：2022年11月2日</v>
      </c>
      <c r="B30" s="28"/>
      <c r="C30" s="28"/>
      <c r="D30" s="28"/>
      <c r="E30" s="31"/>
      <c r="F30" s="31"/>
      <c r="H30" s="31"/>
    </row>
    <row r="31" spans="1:8" ht="15.75" customHeight="1">
      <c r="D31" s="56"/>
      <c r="E31" s="56"/>
      <c r="F31" s="56"/>
    </row>
  </sheetData>
  <protectedRanges>
    <protectedRange sqref="A7:H26" name="区域1"/>
  </protectedRanges>
  <mergeCells count="15">
    <mergeCell ref="A29:C29"/>
    <mergeCell ref="F29:H29"/>
    <mergeCell ref="A5:A6"/>
    <mergeCell ref="B5:B6"/>
    <mergeCell ref="C5:C6"/>
    <mergeCell ref="D5:D6"/>
    <mergeCell ref="E5:E6"/>
    <mergeCell ref="F5:F6"/>
    <mergeCell ref="G5:G6"/>
    <mergeCell ref="H5:H6"/>
    <mergeCell ref="A1:H1"/>
    <mergeCell ref="A2:H2"/>
    <mergeCell ref="A4:C4"/>
    <mergeCell ref="A27:E27"/>
    <mergeCell ref="D28:F28"/>
  </mergeCells>
  <phoneticPr fontId="67" type="noConversion"/>
  <hyperlinks>
    <hyperlink ref="A1:H1" location="'5-流动负债汇总'!B10" display="=&quot;应付票据评估&quot;&amp;表头信息!E35" xr:uid="{00000000-0004-0000-4F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1784" r:id="rId4" name="Check Box 72">
              <controlPr defaultSize="0" autoPict="0" macro="[0]!应付票据_复选框72_Click">
                <anchor moveWithCells="1">
                  <from>
                    <xdr:col>8</xdr:col>
                    <xdr:colOff>342900</xdr:colOff>
                    <xdr:row>0</xdr:row>
                    <xdr:rowOff>114300</xdr:rowOff>
                  </from>
                  <to>
                    <xdr:col>10</xdr:col>
                    <xdr:colOff>485775</xdr:colOff>
                    <xdr:row>2</xdr:row>
                    <xdr:rowOff>38100</xdr:rowOff>
                  </to>
                </anchor>
              </controlPr>
            </control>
          </mc:Choice>
        </mc:AlternateContent>
      </controls>
    </mc:Choice>
  </mc:AlternateContent>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dimension ref="A1:P31"/>
  <sheetViews>
    <sheetView view="pageBreakPreview" zoomScale="85" zoomScaleNormal="100" workbookViewId="0">
      <pane xSplit="1" ySplit="6" topLeftCell="G12" activePane="bottomRight" state="frozen"/>
      <selection pane="topRight"/>
      <selection pane="bottomLeft"/>
      <selection pane="bottomRight" sqref="A1:P1"/>
    </sheetView>
  </sheetViews>
  <sheetFormatPr defaultColWidth="8.625" defaultRowHeight="15.75" customHeight="1"/>
  <cols>
    <col min="1" max="1" width="5.25" style="11" customWidth="1"/>
    <col min="2" max="2" width="30.5" style="11" customWidth="1"/>
    <col min="3" max="3" width="11.875" style="11" customWidth="1"/>
    <col min="4" max="4" width="8.125" style="11" customWidth="1"/>
    <col min="5" max="5" width="7.5" style="11" customWidth="1"/>
    <col min="6" max="6" width="13.5" style="11" customWidth="1"/>
    <col min="7" max="7" width="12.375" style="11" customWidth="1"/>
    <col min="8" max="15" width="17.125" style="11" customWidth="1"/>
    <col min="16" max="16" width="12" style="11" customWidth="1"/>
    <col min="17" max="32" width="9" style="11"/>
    <col min="33" max="16384" width="8.625" style="11"/>
  </cols>
  <sheetData>
    <row r="1" spans="1:16" s="7" customFormat="1" ht="30" customHeight="1">
      <c r="A1" s="415" t="str">
        <f>"应付账款评估"&amp;表头信息!E35</f>
        <v>应付账款评估明细表</v>
      </c>
      <c r="B1" s="415"/>
      <c r="C1" s="415"/>
      <c r="D1" s="415"/>
      <c r="E1" s="415"/>
      <c r="F1" s="415"/>
      <c r="G1" s="415"/>
      <c r="H1" s="415"/>
      <c r="I1" s="415"/>
      <c r="J1" s="415"/>
      <c r="K1" s="415"/>
      <c r="L1" s="415"/>
      <c r="M1" s="415"/>
      <c r="N1" s="415"/>
      <c r="O1" s="415"/>
      <c r="P1" s="415"/>
    </row>
    <row r="2" spans="1:16" ht="15.75" customHeight="1">
      <c r="A2" s="417" t="str">
        <f>表头信息!D5&amp;表头信息!E5</f>
        <v>评估基准日：2022年10月31日</v>
      </c>
      <c r="B2" s="417"/>
      <c r="C2" s="417"/>
      <c r="D2" s="417"/>
      <c r="E2" s="417"/>
      <c r="F2" s="417"/>
      <c r="G2" s="417"/>
      <c r="H2" s="417"/>
      <c r="I2" s="417"/>
      <c r="J2" s="417"/>
      <c r="K2" s="417"/>
      <c r="L2" s="417"/>
      <c r="M2" s="417"/>
      <c r="N2" s="417"/>
      <c r="O2" s="417"/>
      <c r="P2" s="457"/>
    </row>
    <row r="3" spans="1:16" ht="15.75" customHeight="1">
      <c r="A3" s="12"/>
      <c r="B3" s="12"/>
      <c r="C3" s="12"/>
      <c r="D3" s="12"/>
      <c r="E3" s="12"/>
      <c r="F3" s="12"/>
      <c r="G3" s="12"/>
      <c r="H3" s="12"/>
      <c r="I3" s="12"/>
      <c r="J3" s="12"/>
      <c r="K3" s="12"/>
      <c r="L3" s="12"/>
      <c r="M3" s="12"/>
      <c r="N3" s="12"/>
      <c r="O3" s="12"/>
      <c r="P3" s="14" t="s">
        <v>843</v>
      </c>
    </row>
    <row r="4" spans="1:16" ht="15.75" customHeight="1">
      <c r="A4" s="458" t="str">
        <f>表头信息!D2&amp;表头信息!E2</f>
        <v>产权持有单位：西安曲江楼观旅游农业开发有限公司</v>
      </c>
      <c r="B4" s="514"/>
      <c r="C4" s="514"/>
      <c r="D4" s="514"/>
      <c r="E4" s="61"/>
      <c r="F4" s="61"/>
      <c r="G4" s="61"/>
      <c r="H4" s="15"/>
      <c r="I4" s="15"/>
      <c r="J4" s="15"/>
      <c r="K4" s="15"/>
      <c r="L4" s="15"/>
      <c r="M4" s="15"/>
      <c r="N4" s="15"/>
      <c r="O4" s="15"/>
      <c r="P4" s="16" t="s">
        <v>3</v>
      </c>
    </row>
    <row r="5" spans="1:16" s="8" customFormat="1" ht="15.75" customHeight="1">
      <c r="A5" s="455" t="s">
        <v>5</v>
      </c>
      <c r="B5" s="455" t="s">
        <v>376</v>
      </c>
      <c r="C5" s="455" t="s">
        <v>389</v>
      </c>
      <c r="D5" s="455" t="s">
        <v>388</v>
      </c>
      <c r="E5" s="455" t="s">
        <v>391</v>
      </c>
      <c r="F5" s="455" t="s">
        <v>392</v>
      </c>
      <c r="G5" s="455" t="s">
        <v>393</v>
      </c>
      <c r="H5" s="455" t="s">
        <v>238</v>
      </c>
      <c r="I5" s="476" t="s">
        <v>390</v>
      </c>
      <c r="J5" s="476"/>
      <c r="K5" s="476"/>
      <c r="L5" s="476"/>
      <c r="M5" s="476"/>
      <c r="N5" s="476"/>
      <c r="O5" s="455" t="s">
        <v>239</v>
      </c>
      <c r="P5" s="455" t="s">
        <v>8</v>
      </c>
    </row>
    <row r="6" spans="1:16" s="8" customFormat="1" ht="15.75" customHeight="1">
      <c r="A6" s="456"/>
      <c r="B6" s="456"/>
      <c r="C6" s="456"/>
      <c r="D6" s="456"/>
      <c r="E6" s="463"/>
      <c r="F6" s="463"/>
      <c r="G6" s="463"/>
      <c r="H6" s="456"/>
      <c r="I6" s="36" t="s">
        <v>844</v>
      </c>
      <c r="J6" s="36" t="s">
        <v>845</v>
      </c>
      <c r="K6" s="36" t="s">
        <v>846</v>
      </c>
      <c r="L6" s="36" t="s">
        <v>847</v>
      </c>
      <c r="M6" s="36" t="s">
        <v>848</v>
      </c>
      <c r="N6" s="36" t="s">
        <v>849</v>
      </c>
      <c r="O6" s="456"/>
      <c r="P6" s="456"/>
    </row>
    <row r="7" spans="1:16" s="9" customFormat="1" ht="15.75" customHeight="1">
      <c r="A7" s="17">
        <v>1</v>
      </c>
      <c r="B7" s="18"/>
      <c r="C7" s="19"/>
      <c r="D7" s="17"/>
      <c r="E7" s="17"/>
      <c r="F7" s="17"/>
      <c r="G7" s="17"/>
      <c r="H7" s="20"/>
      <c r="I7" s="20"/>
      <c r="J7" s="20"/>
      <c r="K7" s="20"/>
      <c r="L7" s="20"/>
      <c r="M7" s="20"/>
      <c r="N7" s="20"/>
      <c r="O7" s="20"/>
      <c r="P7" s="21"/>
    </row>
    <row r="8" spans="1:16" s="9" customFormat="1" ht="15.75" customHeight="1">
      <c r="A8" s="17">
        <v>2</v>
      </c>
      <c r="B8" s="18"/>
      <c r="C8" s="19"/>
      <c r="D8" s="17"/>
      <c r="E8" s="17"/>
      <c r="F8" s="17"/>
      <c r="G8" s="17"/>
      <c r="H8" s="20"/>
      <c r="I8" s="20"/>
      <c r="J8" s="20"/>
      <c r="K8" s="20"/>
      <c r="L8" s="20"/>
      <c r="M8" s="20"/>
      <c r="N8" s="20"/>
      <c r="O8" s="20"/>
      <c r="P8" s="21"/>
    </row>
    <row r="9" spans="1:16" s="9" customFormat="1" ht="15.75" customHeight="1">
      <c r="A9" s="17">
        <v>3</v>
      </c>
      <c r="B9" s="18"/>
      <c r="C9" s="19"/>
      <c r="D9" s="17"/>
      <c r="E9" s="17"/>
      <c r="F9" s="17"/>
      <c r="G9" s="17"/>
      <c r="H9" s="20"/>
      <c r="I9" s="20"/>
      <c r="J9" s="20"/>
      <c r="K9" s="20"/>
      <c r="L9" s="20"/>
      <c r="M9" s="20"/>
      <c r="N9" s="20"/>
      <c r="O9" s="20"/>
      <c r="P9" s="21"/>
    </row>
    <row r="10" spans="1:16" s="9" customFormat="1" ht="15.75" customHeight="1">
      <c r="A10" s="17">
        <v>4</v>
      </c>
      <c r="B10" s="18"/>
      <c r="C10" s="19"/>
      <c r="D10" s="17"/>
      <c r="E10" s="17"/>
      <c r="F10" s="17"/>
      <c r="G10" s="17"/>
      <c r="H10" s="20"/>
      <c r="I10" s="20"/>
      <c r="J10" s="20"/>
      <c r="K10" s="20"/>
      <c r="L10" s="20"/>
      <c r="M10" s="20"/>
      <c r="N10" s="20"/>
      <c r="O10" s="20"/>
      <c r="P10" s="21"/>
    </row>
    <row r="11" spans="1:16" s="9" customFormat="1" ht="15.75" customHeight="1">
      <c r="A11" s="17">
        <v>5</v>
      </c>
      <c r="B11" s="18"/>
      <c r="C11" s="19"/>
      <c r="D11" s="17"/>
      <c r="E11" s="17"/>
      <c r="F11" s="17"/>
      <c r="G11" s="17"/>
      <c r="H11" s="20"/>
      <c r="I11" s="20"/>
      <c r="J11" s="20"/>
      <c r="K11" s="20"/>
      <c r="L11" s="20"/>
      <c r="M11" s="20"/>
      <c r="N11" s="20"/>
      <c r="O11" s="20"/>
      <c r="P11" s="21"/>
    </row>
    <row r="12" spans="1:16" s="9" customFormat="1" ht="15.75" customHeight="1">
      <c r="A12" s="17">
        <v>6</v>
      </c>
      <c r="B12" s="18"/>
      <c r="C12" s="19"/>
      <c r="D12" s="17"/>
      <c r="E12" s="17"/>
      <c r="F12" s="17"/>
      <c r="G12" s="17"/>
      <c r="H12" s="20"/>
      <c r="I12" s="20"/>
      <c r="J12" s="20"/>
      <c r="K12" s="20"/>
      <c r="L12" s="20"/>
      <c r="M12" s="20"/>
      <c r="N12" s="20"/>
      <c r="O12" s="20"/>
      <c r="P12" s="21"/>
    </row>
    <row r="13" spans="1:16" s="9" customFormat="1" ht="15.75" customHeight="1">
      <c r="A13" s="17">
        <v>7</v>
      </c>
      <c r="B13" s="18"/>
      <c r="C13" s="19"/>
      <c r="D13" s="17"/>
      <c r="E13" s="17"/>
      <c r="F13" s="17"/>
      <c r="G13" s="17"/>
      <c r="H13" s="20"/>
      <c r="I13" s="20"/>
      <c r="J13" s="20"/>
      <c r="K13" s="20"/>
      <c r="L13" s="20"/>
      <c r="M13" s="20"/>
      <c r="N13" s="20"/>
      <c r="O13" s="20"/>
      <c r="P13" s="21"/>
    </row>
    <row r="14" spans="1:16" s="9" customFormat="1" ht="15.75" customHeight="1">
      <c r="A14" s="17">
        <v>8</v>
      </c>
      <c r="B14" s="18"/>
      <c r="C14" s="19"/>
      <c r="D14" s="17"/>
      <c r="E14" s="17"/>
      <c r="F14" s="17"/>
      <c r="G14" s="17"/>
      <c r="H14" s="20"/>
      <c r="I14" s="20"/>
      <c r="J14" s="20"/>
      <c r="K14" s="20"/>
      <c r="L14" s="20"/>
      <c r="M14" s="20"/>
      <c r="N14" s="20"/>
      <c r="O14" s="20"/>
      <c r="P14" s="21"/>
    </row>
    <row r="15" spans="1:16" s="9" customFormat="1" ht="15.75" customHeight="1">
      <c r="A15" s="17">
        <v>9</v>
      </c>
      <c r="B15" s="18"/>
      <c r="C15" s="19"/>
      <c r="D15" s="17"/>
      <c r="E15" s="17"/>
      <c r="F15" s="17"/>
      <c r="G15" s="17"/>
      <c r="H15" s="20"/>
      <c r="I15" s="20"/>
      <c r="J15" s="20"/>
      <c r="K15" s="20"/>
      <c r="L15" s="20"/>
      <c r="M15" s="20"/>
      <c r="N15" s="20"/>
      <c r="O15" s="20"/>
      <c r="P15" s="21"/>
    </row>
    <row r="16" spans="1:16" s="9" customFormat="1" ht="15.75" customHeight="1">
      <c r="A16" s="17">
        <v>10</v>
      </c>
      <c r="B16" s="69"/>
      <c r="C16" s="19"/>
      <c r="D16" s="70"/>
      <c r="E16" s="70"/>
      <c r="F16" s="70"/>
      <c r="G16" s="70"/>
      <c r="H16" s="20"/>
      <c r="I16" s="20"/>
      <c r="J16" s="20"/>
      <c r="K16" s="20"/>
      <c r="L16" s="20"/>
      <c r="M16" s="20"/>
      <c r="N16" s="20"/>
      <c r="O16" s="20"/>
      <c r="P16" s="21"/>
    </row>
    <row r="17" spans="1:16" s="9" customFormat="1" ht="15.75" customHeight="1">
      <c r="A17" s="17">
        <v>11</v>
      </c>
      <c r="B17" s="18"/>
      <c r="C17" s="19"/>
      <c r="D17" s="17"/>
      <c r="E17" s="17"/>
      <c r="F17" s="17"/>
      <c r="G17" s="17"/>
      <c r="H17" s="20"/>
      <c r="I17" s="20"/>
      <c r="J17" s="20"/>
      <c r="K17" s="20"/>
      <c r="L17" s="20"/>
      <c r="M17" s="20"/>
      <c r="N17" s="20"/>
      <c r="O17" s="20"/>
      <c r="P17" s="21"/>
    </row>
    <row r="18" spans="1:16" s="9" customFormat="1" ht="15.75" customHeight="1">
      <c r="A18" s="17">
        <v>12</v>
      </c>
      <c r="B18" s="18"/>
      <c r="C18" s="19"/>
      <c r="D18" s="17"/>
      <c r="E18" s="17"/>
      <c r="F18" s="17"/>
      <c r="G18" s="17"/>
      <c r="H18" s="20"/>
      <c r="I18" s="20"/>
      <c r="J18" s="20"/>
      <c r="K18" s="20"/>
      <c r="L18" s="20"/>
      <c r="M18" s="20"/>
      <c r="N18" s="20"/>
      <c r="O18" s="20"/>
      <c r="P18" s="21"/>
    </row>
    <row r="19" spans="1:16" s="9" customFormat="1" ht="15.75" customHeight="1">
      <c r="A19" s="17">
        <v>13</v>
      </c>
      <c r="B19" s="18"/>
      <c r="C19" s="19"/>
      <c r="D19" s="17"/>
      <c r="E19" s="17"/>
      <c r="F19" s="17"/>
      <c r="G19" s="17"/>
      <c r="H19" s="20"/>
      <c r="I19" s="20"/>
      <c r="J19" s="20"/>
      <c r="K19" s="20"/>
      <c r="L19" s="20"/>
      <c r="M19" s="20"/>
      <c r="N19" s="20"/>
      <c r="O19" s="20"/>
      <c r="P19" s="21"/>
    </row>
    <row r="20" spans="1:16" s="9" customFormat="1" ht="15.75" customHeight="1">
      <c r="A20" s="17">
        <v>14</v>
      </c>
      <c r="B20" s="18"/>
      <c r="C20" s="19"/>
      <c r="D20" s="17"/>
      <c r="E20" s="17"/>
      <c r="F20" s="17"/>
      <c r="G20" s="17"/>
      <c r="H20" s="20"/>
      <c r="I20" s="20"/>
      <c r="J20" s="20"/>
      <c r="K20" s="20"/>
      <c r="L20" s="20"/>
      <c r="M20" s="20"/>
      <c r="N20" s="20"/>
      <c r="O20" s="20"/>
      <c r="P20" s="21"/>
    </row>
    <row r="21" spans="1:16" s="9" customFormat="1" ht="15.75" customHeight="1">
      <c r="A21" s="17">
        <v>15</v>
      </c>
      <c r="B21" s="18"/>
      <c r="C21" s="19"/>
      <c r="D21" s="17"/>
      <c r="E21" s="17"/>
      <c r="F21" s="17"/>
      <c r="G21" s="17"/>
      <c r="H21" s="20"/>
      <c r="I21" s="20"/>
      <c r="J21" s="20"/>
      <c r="K21" s="20"/>
      <c r="L21" s="20"/>
      <c r="M21" s="20"/>
      <c r="N21" s="20"/>
      <c r="O21" s="20"/>
      <c r="P21" s="21"/>
    </row>
    <row r="22" spans="1:16" s="9" customFormat="1" ht="15.75" customHeight="1">
      <c r="A22" s="17">
        <v>16</v>
      </c>
      <c r="B22" s="18"/>
      <c r="C22" s="19"/>
      <c r="D22" s="17"/>
      <c r="E22" s="17"/>
      <c r="F22" s="17"/>
      <c r="G22" s="17"/>
      <c r="H22" s="20"/>
      <c r="I22" s="20"/>
      <c r="J22" s="20"/>
      <c r="K22" s="20"/>
      <c r="L22" s="20"/>
      <c r="M22" s="20"/>
      <c r="N22" s="20"/>
      <c r="O22" s="20"/>
      <c r="P22" s="21"/>
    </row>
    <row r="23" spans="1:16" s="9" customFormat="1" ht="15.75" customHeight="1">
      <c r="A23" s="17">
        <v>17</v>
      </c>
      <c r="B23" s="18"/>
      <c r="C23" s="19"/>
      <c r="D23" s="17"/>
      <c r="E23" s="17"/>
      <c r="F23" s="17"/>
      <c r="G23" s="17"/>
      <c r="H23" s="20"/>
      <c r="I23" s="20"/>
      <c r="J23" s="20"/>
      <c r="K23" s="20"/>
      <c r="L23" s="20"/>
      <c r="M23" s="20"/>
      <c r="N23" s="20"/>
      <c r="O23" s="20"/>
      <c r="P23" s="21"/>
    </row>
    <row r="24" spans="1:16" s="9" customFormat="1" ht="15.75" customHeight="1">
      <c r="A24" s="17">
        <v>18</v>
      </c>
      <c r="B24" s="18"/>
      <c r="C24" s="19"/>
      <c r="D24" s="17"/>
      <c r="E24" s="17"/>
      <c r="F24" s="17"/>
      <c r="G24" s="17"/>
      <c r="H24" s="20"/>
      <c r="I24" s="20"/>
      <c r="J24" s="20"/>
      <c r="K24" s="20"/>
      <c r="L24" s="20"/>
      <c r="M24" s="20"/>
      <c r="N24" s="20"/>
      <c r="O24" s="20"/>
      <c r="P24" s="21"/>
    </row>
    <row r="25" spans="1:16" s="9" customFormat="1" ht="15.75" customHeight="1">
      <c r="A25" s="17">
        <v>19</v>
      </c>
      <c r="B25" s="18"/>
      <c r="C25" s="19"/>
      <c r="D25" s="17"/>
      <c r="E25" s="17"/>
      <c r="F25" s="17"/>
      <c r="G25" s="17"/>
      <c r="H25" s="20"/>
      <c r="I25" s="20"/>
      <c r="J25" s="20"/>
      <c r="K25" s="20"/>
      <c r="L25" s="20"/>
      <c r="M25" s="20"/>
      <c r="N25" s="20"/>
      <c r="O25" s="20"/>
      <c r="P25" s="21"/>
    </row>
    <row r="26" spans="1:16" s="9" customFormat="1" ht="15.75" customHeight="1">
      <c r="A26" s="17">
        <v>20</v>
      </c>
      <c r="B26" s="18"/>
      <c r="C26" s="19"/>
      <c r="D26" s="17"/>
      <c r="E26" s="17"/>
      <c r="F26" s="17"/>
      <c r="G26" s="17"/>
      <c r="H26" s="20"/>
      <c r="I26" s="20"/>
      <c r="J26" s="20"/>
      <c r="K26" s="20"/>
      <c r="L26" s="20"/>
      <c r="M26" s="20"/>
      <c r="N26" s="20"/>
      <c r="O26" s="20"/>
      <c r="P26" s="21"/>
    </row>
    <row r="27" spans="1:16" s="9" customFormat="1" ht="15.75" customHeight="1">
      <c r="A27" s="433" t="s">
        <v>384</v>
      </c>
      <c r="B27" s="452"/>
      <c r="C27" s="452"/>
      <c r="D27" s="434"/>
      <c r="E27" s="22"/>
      <c r="F27" s="22"/>
      <c r="G27" s="22"/>
      <c r="H27" s="23">
        <f>SUM(H7:H26)</f>
        <v>0</v>
      </c>
      <c r="I27" s="23"/>
      <c r="J27" s="23"/>
      <c r="K27" s="23"/>
      <c r="L27" s="23"/>
      <c r="M27" s="23"/>
      <c r="N27" s="23"/>
      <c r="O27" s="23">
        <f>SUM(O7:O26)</f>
        <v>0</v>
      </c>
      <c r="P27" s="24"/>
    </row>
    <row r="28" spans="1:16" s="10" customFormat="1" ht="15.75" customHeight="1">
      <c r="A28" s="25"/>
      <c r="D28" s="418"/>
      <c r="E28" s="418"/>
      <c r="F28" s="418"/>
      <c r="G28" s="418"/>
      <c r="H28" s="418"/>
      <c r="I28" s="418"/>
      <c r="J28" s="418"/>
      <c r="K28" s="418"/>
      <c r="L28" s="418"/>
      <c r="M28" s="418"/>
      <c r="N28" s="418"/>
      <c r="O28" s="418"/>
      <c r="P28" s="26"/>
    </row>
    <row r="29" spans="1:16" s="10" customFormat="1" ht="15.75" customHeight="1">
      <c r="A29" s="425" t="str">
        <f>表头信息!D8&amp;表头信息!E8</f>
        <v>产权持有单位填表人：谭勃</v>
      </c>
      <c r="B29" s="425"/>
      <c r="C29" s="425"/>
      <c r="D29" s="28"/>
      <c r="E29" s="28"/>
      <c r="F29" s="28"/>
      <c r="G29" s="28"/>
      <c r="H29" s="426" t="str">
        <f>表头信息!D20&amp;表头信息!E23</f>
        <v>评估人员：柳青、殷涛</v>
      </c>
      <c r="I29" s="426"/>
      <c r="J29" s="426"/>
      <c r="K29" s="426"/>
      <c r="L29" s="426"/>
      <c r="M29" s="426"/>
      <c r="N29" s="426"/>
      <c r="O29" s="426"/>
      <c r="P29" s="426"/>
    </row>
    <row r="30" spans="1:16" s="10" customFormat="1" ht="15.75" customHeight="1">
      <c r="A30" s="30" t="str">
        <f>表头信息!D11&amp;表头信息!E11</f>
        <v>填表日期：2022年11月2日</v>
      </c>
      <c r="B30" s="28"/>
      <c r="C30" s="28"/>
      <c r="D30" s="28"/>
      <c r="E30" s="28"/>
      <c r="F30" s="28"/>
      <c r="G30" s="28"/>
      <c r="H30" s="31"/>
      <c r="I30" s="31"/>
      <c r="J30" s="31"/>
      <c r="K30" s="31"/>
      <c r="L30" s="31"/>
      <c r="M30" s="31"/>
      <c r="N30" s="31"/>
      <c r="O30" s="31"/>
    </row>
    <row r="31" spans="1:16" ht="15.75" customHeight="1">
      <c r="D31" s="56"/>
      <c r="E31" s="56"/>
      <c r="F31" s="56"/>
      <c r="G31" s="56"/>
      <c r="H31" s="56"/>
      <c r="I31" s="56"/>
      <c r="J31" s="56"/>
      <c r="K31" s="56"/>
      <c r="L31" s="56"/>
      <c r="M31" s="56"/>
      <c r="N31" s="56"/>
      <c r="O31" s="56"/>
    </row>
  </sheetData>
  <protectedRanges>
    <protectedRange sqref="A7:P26" name="区域1"/>
  </protectedRanges>
  <mergeCells count="18">
    <mergeCell ref="D28:O28"/>
    <mergeCell ref="A29:C29"/>
    <mergeCell ref="H29:P29"/>
    <mergeCell ref="A5:A6"/>
    <mergeCell ref="B5:B6"/>
    <mergeCell ref="C5:C6"/>
    <mergeCell ref="D5:D6"/>
    <mergeCell ref="E5:E6"/>
    <mergeCell ref="F5:F6"/>
    <mergeCell ref="G5:G6"/>
    <mergeCell ref="H5:H6"/>
    <mergeCell ref="O5:O6"/>
    <mergeCell ref="P5:P6"/>
    <mergeCell ref="A1:P1"/>
    <mergeCell ref="A2:P2"/>
    <mergeCell ref="A4:D4"/>
    <mergeCell ref="I5:N5"/>
    <mergeCell ref="A27:D27"/>
  </mergeCells>
  <phoneticPr fontId="67" type="noConversion"/>
  <hyperlinks>
    <hyperlink ref="A1:P1" location="'5-流动负债汇总'!B11" display="=&quot;应付账款评估&quot;&amp;表头信息!E35" xr:uid="{00000000-0004-0000-50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2808" r:id="rId4" name="Check Box 72">
              <controlPr defaultSize="0" autoPict="0" macro="[0]!应付账款_复选框72_Click">
                <anchor moveWithCells="1">
                  <from>
                    <xdr:col>16</xdr:col>
                    <xdr:colOff>152400</xdr:colOff>
                    <xdr:row>0</xdr:row>
                    <xdr:rowOff>114300</xdr:rowOff>
                  </from>
                  <to>
                    <xdr:col>17</xdr:col>
                    <xdr:colOff>504825</xdr:colOff>
                    <xdr:row>1</xdr:row>
                    <xdr:rowOff>171450</xdr:rowOff>
                  </to>
                </anchor>
              </controlPr>
            </control>
          </mc:Choice>
        </mc:AlternateContent>
      </controls>
    </mc:Choice>
  </mc:AlternateContent>
</worksheet>
</file>

<file path=xl/worksheets/sheet8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dimension ref="A1:P31"/>
  <sheetViews>
    <sheetView view="pageBreakPreview" zoomScale="60" zoomScaleNormal="100" workbookViewId="0">
      <pane xSplit="1" ySplit="6" topLeftCell="B7" activePane="bottomRight" state="frozen"/>
      <selection pane="topRight"/>
      <selection pane="bottomLeft"/>
      <selection pane="bottomRight" sqref="A1:P1"/>
    </sheetView>
  </sheetViews>
  <sheetFormatPr defaultColWidth="8.625" defaultRowHeight="15.75" customHeight="1"/>
  <cols>
    <col min="1" max="1" width="5.25" style="11" customWidth="1"/>
    <col min="2" max="2" width="30.375" style="11" customWidth="1"/>
    <col min="3" max="5" width="12.125" style="11" customWidth="1"/>
    <col min="6" max="6" width="14" style="11" customWidth="1"/>
    <col min="7" max="7" width="12.75" style="11" customWidth="1"/>
    <col min="8" max="15" width="16.5" style="11" customWidth="1"/>
    <col min="16" max="16" width="11.75" style="11" customWidth="1"/>
    <col min="17" max="32" width="9" style="11"/>
    <col min="33" max="16384" width="8.625" style="11"/>
  </cols>
  <sheetData>
    <row r="1" spans="1:16" s="7" customFormat="1" ht="30" customHeight="1">
      <c r="A1" s="415" t="str">
        <f>"预收账款评估"&amp;表头信息!E35</f>
        <v>预收账款评估明细表</v>
      </c>
      <c r="B1" s="415"/>
      <c r="C1" s="415"/>
      <c r="D1" s="415"/>
      <c r="E1" s="415"/>
      <c r="F1" s="415"/>
      <c r="G1" s="415"/>
      <c r="H1" s="415"/>
      <c r="I1" s="415"/>
      <c r="J1" s="415"/>
      <c r="K1" s="415"/>
      <c r="L1" s="415"/>
      <c r="M1" s="415"/>
      <c r="N1" s="415"/>
      <c r="O1" s="415"/>
      <c r="P1" s="415"/>
    </row>
    <row r="2" spans="1:16" ht="15.75" customHeight="1">
      <c r="A2" s="417" t="str">
        <f>表头信息!D5&amp;表头信息!E5</f>
        <v>评估基准日：2022年10月31日</v>
      </c>
      <c r="B2" s="417"/>
      <c r="C2" s="417"/>
      <c r="D2" s="417"/>
      <c r="E2" s="417"/>
      <c r="F2" s="417"/>
      <c r="G2" s="417"/>
      <c r="H2" s="417"/>
      <c r="I2" s="417"/>
      <c r="J2" s="417"/>
      <c r="K2" s="417"/>
      <c r="L2" s="417"/>
      <c r="M2" s="417"/>
      <c r="N2" s="417"/>
      <c r="O2" s="417"/>
      <c r="P2" s="457"/>
    </row>
    <row r="3" spans="1:16" ht="15.75" customHeight="1">
      <c r="A3" s="12"/>
      <c r="B3" s="12"/>
      <c r="C3" s="12"/>
      <c r="D3" s="12"/>
      <c r="E3" s="12"/>
      <c r="F3" s="12"/>
      <c r="G3" s="12"/>
      <c r="H3" s="12"/>
      <c r="I3" s="12"/>
      <c r="J3" s="12"/>
      <c r="K3" s="12"/>
      <c r="L3" s="12"/>
      <c r="M3" s="12"/>
      <c r="N3" s="12"/>
      <c r="O3" s="12"/>
      <c r="P3" s="14" t="s">
        <v>850</v>
      </c>
    </row>
    <row r="4" spans="1:16" ht="15.75" customHeight="1">
      <c r="A4" s="458" t="str">
        <f>表头信息!D2&amp;表头信息!E2</f>
        <v>产权持有单位：西安曲江楼观旅游农业开发有限公司</v>
      </c>
      <c r="B4" s="514"/>
      <c r="C4" s="514"/>
      <c r="D4" s="514"/>
      <c r="E4" s="61"/>
      <c r="F4" s="61"/>
      <c r="G4" s="61"/>
      <c r="H4" s="15"/>
      <c r="I4" s="15"/>
      <c r="J4" s="15"/>
      <c r="K4" s="15"/>
      <c r="L4" s="15"/>
      <c r="M4" s="15"/>
      <c r="N4" s="15"/>
      <c r="O4" s="15"/>
      <c r="P4" s="16" t="s">
        <v>3</v>
      </c>
    </row>
    <row r="5" spans="1:16" s="8" customFormat="1" ht="15.75" customHeight="1">
      <c r="A5" s="455" t="s">
        <v>5</v>
      </c>
      <c r="B5" s="455" t="s">
        <v>376</v>
      </c>
      <c r="C5" s="455" t="s">
        <v>389</v>
      </c>
      <c r="D5" s="455" t="s">
        <v>388</v>
      </c>
      <c r="E5" s="455" t="s">
        <v>391</v>
      </c>
      <c r="F5" s="455" t="s">
        <v>392</v>
      </c>
      <c r="G5" s="455" t="s">
        <v>393</v>
      </c>
      <c r="H5" s="455" t="s">
        <v>238</v>
      </c>
      <c r="I5" s="476" t="s">
        <v>390</v>
      </c>
      <c r="J5" s="476"/>
      <c r="K5" s="476"/>
      <c r="L5" s="476"/>
      <c r="M5" s="476"/>
      <c r="N5" s="476"/>
      <c r="O5" s="455" t="s">
        <v>239</v>
      </c>
      <c r="P5" s="455" t="s">
        <v>8</v>
      </c>
    </row>
    <row r="6" spans="1:16" s="8" customFormat="1" ht="15.75" customHeight="1">
      <c r="A6" s="456"/>
      <c r="B6" s="456"/>
      <c r="C6" s="456"/>
      <c r="D6" s="456"/>
      <c r="E6" s="463"/>
      <c r="F6" s="463"/>
      <c r="G6" s="463"/>
      <c r="H6" s="456"/>
      <c r="I6" s="36" t="s">
        <v>844</v>
      </c>
      <c r="J6" s="36" t="s">
        <v>845</v>
      </c>
      <c r="K6" s="36" t="s">
        <v>846</v>
      </c>
      <c r="L6" s="36" t="s">
        <v>847</v>
      </c>
      <c r="M6" s="36" t="s">
        <v>848</v>
      </c>
      <c r="N6" s="36" t="s">
        <v>849</v>
      </c>
      <c r="O6" s="456"/>
      <c r="P6" s="456"/>
    </row>
    <row r="7" spans="1:16" s="9" customFormat="1" ht="15.75" customHeight="1">
      <c r="A7" s="17">
        <v>1</v>
      </c>
      <c r="B7" s="18"/>
      <c r="C7" s="19"/>
      <c r="D7" s="17"/>
      <c r="E7" s="17"/>
      <c r="F7" s="17"/>
      <c r="G7" s="17"/>
      <c r="H7" s="20"/>
      <c r="I7" s="20"/>
      <c r="J7" s="20"/>
      <c r="K7" s="20"/>
      <c r="L7" s="20"/>
      <c r="M7" s="20"/>
      <c r="N7" s="20"/>
      <c r="O7" s="20"/>
      <c r="P7" s="21"/>
    </row>
    <row r="8" spans="1:16" s="9" customFormat="1" ht="15.75" customHeight="1">
      <c r="A8" s="17">
        <v>2</v>
      </c>
      <c r="B8" s="18"/>
      <c r="C8" s="19"/>
      <c r="D8" s="17"/>
      <c r="E8" s="17"/>
      <c r="F8" s="17"/>
      <c r="G8" s="17"/>
      <c r="H8" s="20"/>
      <c r="I8" s="20"/>
      <c r="J8" s="20"/>
      <c r="K8" s="20"/>
      <c r="L8" s="20"/>
      <c r="M8" s="20"/>
      <c r="N8" s="20"/>
      <c r="O8" s="20"/>
      <c r="P8" s="21"/>
    </row>
    <row r="9" spans="1:16" s="9" customFormat="1" ht="15.75" customHeight="1">
      <c r="A9" s="17">
        <v>3</v>
      </c>
      <c r="B9" s="18"/>
      <c r="C9" s="19"/>
      <c r="D9" s="17"/>
      <c r="E9" s="17"/>
      <c r="F9" s="17"/>
      <c r="G9" s="17"/>
      <c r="H9" s="20"/>
      <c r="I9" s="20"/>
      <c r="J9" s="20"/>
      <c r="K9" s="20"/>
      <c r="L9" s="20"/>
      <c r="M9" s="20"/>
      <c r="N9" s="20"/>
      <c r="O9" s="20"/>
      <c r="P9" s="21"/>
    </row>
    <row r="10" spans="1:16" s="9" customFormat="1" ht="15.75" customHeight="1">
      <c r="A10" s="17">
        <v>4</v>
      </c>
      <c r="B10" s="18"/>
      <c r="C10" s="19"/>
      <c r="D10" s="17"/>
      <c r="E10" s="17"/>
      <c r="F10" s="17"/>
      <c r="G10" s="17"/>
      <c r="H10" s="20"/>
      <c r="I10" s="20"/>
      <c r="J10" s="20"/>
      <c r="K10" s="20"/>
      <c r="L10" s="20"/>
      <c r="M10" s="20"/>
      <c r="N10" s="20"/>
      <c r="O10" s="20"/>
      <c r="P10" s="21"/>
    </row>
    <row r="11" spans="1:16" s="9" customFormat="1" ht="15.75" customHeight="1">
      <c r="A11" s="17">
        <v>5</v>
      </c>
      <c r="B11" s="18"/>
      <c r="C11" s="19"/>
      <c r="D11" s="17"/>
      <c r="E11" s="17"/>
      <c r="F11" s="17"/>
      <c r="G11" s="17"/>
      <c r="H11" s="20"/>
      <c r="I11" s="20"/>
      <c r="J11" s="20"/>
      <c r="K11" s="20"/>
      <c r="L11" s="20"/>
      <c r="M11" s="20"/>
      <c r="N11" s="20"/>
      <c r="O11" s="20"/>
      <c r="P11" s="21"/>
    </row>
    <row r="12" spans="1:16" s="9" customFormat="1" ht="15.75" customHeight="1">
      <c r="A12" s="17">
        <v>6</v>
      </c>
      <c r="B12" s="18"/>
      <c r="C12" s="19"/>
      <c r="D12" s="17"/>
      <c r="E12" s="17"/>
      <c r="F12" s="17"/>
      <c r="G12" s="17"/>
      <c r="H12" s="20"/>
      <c r="I12" s="20"/>
      <c r="J12" s="20"/>
      <c r="K12" s="20"/>
      <c r="L12" s="20"/>
      <c r="M12" s="20"/>
      <c r="N12" s="20"/>
      <c r="O12" s="20"/>
      <c r="P12" s="21"/>
    </row>
    <row r="13" spans="1:16" s="9" customFormat="1" ht="15.75" customHeight="1">
      <c r="A13" s="17">
        <v>7</v>
      </c>
      <c r="B13" s="18"/>
      <c r="C13" s="19"/>
      <c r="D13" s="17"/>
      <c r="E13" s="17"/>
      <c r="F13" s="17"/>
      <c r="G13" s="17"/>
      <c r="H13" s="20"/>
      <c r="I13" s="20"/>
      <c r="J13" s="20"/>
      <c r="K13" s="20"/>
      <c r="L13" s="20"/>
      <c r="M13" s="20"/>
      <c r="N13" s="20"/>
      <c r="O13" s="20"/>
      <c r="P13" s="21"/>
    </row>
    <row r="14" spans="1:16" s="9" customFormat="1" ht="15.75" customHeight="1">
      <c r="A14" s="17">
        <v>8</v>
      </c>
      <c r="B14" s="18"/>
      <c r="C14" s="19"/>
      <c r="D14" s="17"/>
      <c r="E14" s="17"/>
      <c r="F14" s="17"/>
      <c r="G14" s="17"/>
      <c r="H14" s="20"/>
      <c r="I14" s="20"/>
      <c r="J14" s="20"/>
      <c r="K14" s="20"/>
      <c r="L14" s="20"/>
      <c r="M14" s="20"/>
      <c r="N14" s="20"/>
      <c r="O14" s="20"/>
      <c r="P14" s="21"/>
    </row>
    <row r="15" spans="1:16" s="9" customFormat="1" ht="15.75" customHeight="1">
      <c r="A15" s="17">
        <v>9</v>
      </c>
      <c r="B15" s="18"/>
      <c r="C15" s="19"/>
      <c r="D15" s="17"/>
      <c r="E15" s="17"/>
      <c r="F15" s="17"/>
      <c r="G15" s="17"/>
      <c r="H15" s="20"/>
      <c r="I15" s="20"/>
      <c r="J15" s="20"/>
      <c r="K15" s="20"/>
      <c r="L15" s="20"/>
      <c r="M15" s="20"/>
      <c r="N15" s="20"/>
      <c r="O15" s="20"/>
      <c r="P15" s="21"/>
    </row>
    <row r="16" spans="1:16" s="9" customFormat="1" ht="15.75" customHeight="1">
      <c r="A16" s="17">
        <v>10</v>
      </c>
      <c r="B16" s="18"/>
      <c r="C16" s="19"/>
      <c r="D16" s="17"/>
      <c r="E16" s="17"/>
      <c r="F16" s="17"/>
      <c r="G16" s="17"/>
      <c r="H16" s="20"/>
      <c r="I16" s="20"/>
      <c r="J16" s="20"/>
      <c r="K16" s="20"/>
      <c r="L16" s="20"/>
      <c r="M16" s="20"/>
      <c r="N16" s="20"/>
      <c r="O16" s="20"/>
      <c r="P16" s="21"/>
    </row>
    <row r="17" spans="1:16" s="9" customFormat="1" ht="15.75" customHeight="1">
      <c r="A17" s="17">
        <v>11</v>
      </c>
      <c r="B17" s="18"/>
      <c r="C17" s="19"/>
      <c r="D17" s="17"/>
      <c r="E17" s="17"/>
      <c r="F17" s="17"/>
      <c r="G17" s="17"/>
      <c r="H17" s="20"/>
      <c r="I17" s="20"/>
      <c r="J17" s="20"/>
      <c r="K17" s="20"/>
      <c r="L17" s="20"/>
      <c r="M17" s="20"/>
      <c r="N17" s="20"/>
      <c r="O17" s="20"/>
      <c r="P17" s="21"/>
    </row>
    <row r="18" spans="1:16" s="9" customFormat="1" ht="15.75" customHeight="1">
      <c r="A18" s="17">
        <v>12</v>
      </c>
      <c r="B18" s="18"/>
      <c r="C18" s="19"/>
      <c r="D18" s="17"/>
      <c r="E18" s="17"/>
      <c r="F18" s="17"/>
      <c r="G18" s="17"/>
      <c r="H18" s="20"/>
      <c r="I18" s="20"/>
      <c r="J18" s="20"/>
      <c r="K18" s="20"/>
      <c r="L18" s="20"/>
      <c r="M18" s="20"/>
      <c r="N18" s="20"/>
      <c r="O18" s="20"/>
      <c r="P18" s="21"/>
    </row>
    <row r="19" spans="1:16" s="9" customFormat="1" ht="15.75" customHeight="1">
      <c r="A19" s="17">
        <v>13</v>
      </c>
      <c r="B19" s="18"/>
      <c r="C19" s="19"/>
      <c r="D19" s="17"/>
      <c r="E19" s="17"/>
      <c r="F19" s="17"/>
      <c r="G19" s="17"/>
      <c r="H19" s="20"/>
      <c r="I19" s="20"/>
      <c r="J19" s="20"/>
      <c r="K19" s="20"/>
      <c r="L19" s="20"/>
      <c r="M19" s="20"/>
      <c r="N19" s="20"/>
      <c r="O19" s="20"/>
      <c r="P19" s="21"/>
    </row>
    <row r="20" spans="1:16" s="9" customFormat="1" ht="15.75" customHeight="1">
      <c r="A20" s="17">
        <v>14</v>
      </c>
      <c r="B20" s="18"/>
      <c r="C20" s="19"/>
      <c r="D20" s="17"/>
      <c r="E20" s="17"/>
      <c r="F20" s="17"/>
      <c r="G20" s="17"/>
      <c r="H20" s="20"/>
      <c r="I20" s="20"/>
      <c r="J20" s="20"/>
      <c r="K20" s="20"/>
      <c r="L20" s="20"/>
      <c r="M20" s="20"/>
      <c r="N20" s="20"/>
      <c r="O20" s="20"/>
      <c r="P20" s="21"/>
    </row>
    <row r="21" spans="1:16" s="9" customFormat="1" ht="15.75" customHeight="1">
      <c r="A21" s="17">
        <v>15</v>
      </c>
      <c r="B21" s="18"/>
      <c r="C21" s="19"/>
      <c r="D21" s="17"/>
      <c r="E21" s="17"/>
      <c r="F21" s="17"/>
      <c r="G21" s="17"/>
      <c r="H21" s="20"/>
      <c r="I21" s="20"/>
      <c r="J21" s="20"/>
      <c r="K21" s="20"/>
      <c r="L21" s="20"/>
      <c r="M21" s="20"/>
      <c r="N21" s="20"/>
      <c r="O21" s="20"/>
      <c r="P21" s="21"/>
    </row>
    <row r="22" spans="1:16" s="9" customFormat="1" ht="15.75" customHeight="1">
      <c r="A22" s="17">
        <v>16</v>
      </c>
      <c r="B22" s="18"/>
      <c r="C22" s="19"/>
      <c r="D22" s="17"/>
      <c r="E22" s="17"/>
      <c r="F22" s="17"/>
      <c r="G22" s="17"/>
      <c r="H22" s="20"/>
      <c r="I22" s="20"/>
      <c r="J22" s="20"/>
      <c r="K22" s="20"/>
      <c r="L22" s="20"/>
      <c r="M22" s="20"/>
      <c r="N22" s="20"/>
      <c r="O22" s="20"/>
      <c r="P22" s="21"/>
    </row>
    <row r="23" spans="1:16" s="9" customFormat="1" ht="15.75" customHeight="1">
      <c r="A23" s="17">
        <v>17</v>
      </c>
      <c r="B23" s="18"/>
      <c r="C23" s="19"/>
      <c r="D23" s="17"/>
      <c r="E23" s="17"/>
      <c r="F23" s="17"/>
      <c r="G23" s="17"/>
      <c r="H23" s="20"/>
      <c r="I23" s="20"/>
      <c r="J23" s="20"/>
      <c r="K23" s="20"/>
      <c r="L23" s="20"/>
      <c r="M23" s="20"/>
      <c r="N23" s="20"/>
      <c r="O23" s="20"/>
      <c r="P23" s="21"/>
    </row>
    <row r="24" spans="1:16" s="9" customFormat="1" ht="15.75" customHeight="1">
      <c r="A24" s="17">
        <v>18</v>
      </c>
      <c r="B24" s="18"/>
      <c r="C24" s="19"/>
      <c r="D24" s="17"/>
      <c r="E24" s="17"/>
      <c r="F24" s="17"/>
      <c r="G24" s="17"/>
      <c r="H24" s="20"/>
      <c r="I24" s="20"/>
      <c r="J24" s="20"/>
      <c r="K24" s="20"/>
      <c r="L24" s="20"/>
      <c r="M24" s="20"/>
      <c r="N24" s="20"/>
      <c r="O24" s="20"/>
      <c r="P24" s="21"/>
    </row>
    <row r="25" spans="1:16" s="9" customFormat="1" ht="15.75" customHeight="1">
      <c r="A25" s="17">
        <v>19</v>
      </c>
      <c r="B25" s="18"/>
      <c r="C25" s="19"/>
      <c r="D25" s="17"/>
      <c r="E25" s="17"/>
      <c r="F25" s="17"/>
      <c r="G25" s="17"/>
      <c r="H25" s="20"/>
      <c r="I25" s="20"/>
      <c r="J25" s="20"/>
      <c r="K25" s="20"/>
      <c r="L25" s="20"/>
      <c r="M25" s="20"/>
      <c r="N25" s="20"/>
      <c r="O25" s="20"/>
      <c r="P25" s="21"/>
    </row>
    <row r="26" spans="1:16" s="9" customFormat="1" ht="15.75" customHeight="1">
      <c r="A26" s="17">
        <v>20</v>
      </c>
      <c r="B26" s="18"/>
      <c r="C26" s="19"/>
      <c r="D26" s="17"/>
      <c r="E26" s="17"/>
      <c r="F26" s="17"/>
      <c r="G26" s="17"/>
      <c r="H26" s="20"/>
      <c r="I26" s="20"/>
      <c r="J26" s="20"/>
      <c r="K26" s="20"/>
      <c r="L26" s="20"/>
      <c r="M26" s="20"/>
      <c r="N26" s="20"/>
      <c r="O26" s="20"/>
      <c r="P26" s="21"/>
    </row>
    <row r="27" spans="1:16" s="9" customFormat="1" ht="15.75" customHeight="1">
      <c r="A27" s="433" t="s">
        <v>384</v>
      </c>
      <c r="B27" s="452"/>
      <c r="C27" s="452"/>
      <c r="D27" s="434"/>
      <c r="E27" s="22"/>
      <c r="F27" s="22"/>
      <c r="G27" s="22"/>
      <c r="H27" s="23">
        <f>SUM(H7:H26)</f>
        <v>0</v>
      </c>
      <c r="I27" s="23"/>
      <c r="J27" s="23"/>
      <c r="K27" s="23"/>
      <c r="L27" s="23"/>
      <c r="M27" s="23"/>
      <c r="N27" s="23"/>
      <c r="O27" s="23">
        <f>SUM(O7:O26)</f>
        <v>0</v>
      </c>
      <c r="P27" s="24"/>
    </row>
    <row r="28" spans="1:16" s="10" customFormat="1" ht="15.75" customHeight="1">
      <c r="A28" s="25"/>
      <c r="D28" s="418"/>
      <c r="E28" s="418"/>
      <c r="F28" s="418"/>
      <c r="G28" s="418"/>
      <c r="H28" s="418"/>
      <c r="I28" s="418"/>
      <c r="J28" s="418"/>
      <c r="K28" s="418"/>
      <c r="L28" s="418"/>
      <c r="M28" s="418"/>
      <c r="N28" s="418"/>
      <c r="O28" s="418"/>
      <c r="P28" s="26"/>
    </row>
    <row r="29" spans="1:16" s="10" customFormat="1" ht="15.75" customHeight="1">
      <c r="A29" s="425" t="str">
        <f>表头信息!D8&amp;表头信息!E8</f>
        <v>产权持有单位填表人：谭勃</v>
      </c>
      <c r="B29" s="425"/>
      <c r="C29" s="425"/>
      <c r="D29" s="28"/>
      <c r="E29" s="28"/>
      <c r="F29" s="28"/>
      <c r="G29" s="28"/>
      <c r="H29" s="426" t="str">
        <f>表头信息!D20&amp;表头信息!E23</f>
        <v>评估人员：柳青、殷涛</v>
      </c>
      <c r="I29" s="426"/>
      <c r="J29" s="426"/>
      <c r="K29" s="426"/>
      <c r="L29" s="426"/>
      <c r="M29" s="426"/>
      <c r="N29" s="426"/>
      <c r="O29" s="426"/>
      <c r="P29" s="426"/>
    </row>
    <row r="30" spans="1:16" s="10" customFormat="1" ht="15.75" customHeight="1">
      <c r="A30" s="30" t="str">
        <f>表头信息!D11&amp;表头信息!E11</f>
        <v>填表日期：2022年11月2日</v>
      </c>
      <c r="B30" s="28"/>
      <c r="C30" s="28"/>
      <c r="D30" s="28"/>
      <c r="E30" s="28"/>
      <c r="F30" s="28"/>
      <c r="G30" s="28"/>
      <c r="H30" s="31"/>
      <c r="I30" s="31"/>
      <c r="J30" s="31"/>
      <c r="K30" s="31"/>
      <c r="L30" s="31"/>
      <c r="M30" s="31"/>
      <c r="N30" s="31"/>
      <c r="O30" s="31"/>
    </row>
    <row r="31" spans="1:16" ht="15.75" customHeight="1">
      <c r="D31" s="56"/>
      <c r="E31" s="56"/>
      <c r="F31" s="56"/>
      <c r="G31" s="56"/>
      <c r="H31" s="56"/>
      <c r="I31" s="56"/>
      <c r="J31" s="56"/>
      <c r="K31" s="56"/>
      <c r="L31" s="56"/>
      <c r="M31" s="56"/>
      <c r="N31" s="56"/>
      <c r="O31" s="56"/>
    </row>
  </sheetData>
  <protectedRanges>
    <protectedRange sqref="A7:P26" name="区域1"/>
  </protectedRanges>
  <mergeCells count="18">
    <mergeCell ref="D28:O28"/>
    <mergeCell ref="A29:C29"/>
    <mergeCell ref="H29:P29"/>
    <mergeCell ref="A5:A6"/>
    <mergeCell ref="B5:B6"/>
    <mergeCell ref="C5:C6"/>
    <mergeCell ref="D5:D6"/>
    <mergeCell ref="E5:E6"/>
    <mergeCell ref="F5:F6"/>
    <mergeCell ref="G5:G6"/>
    <mergeCell ref="H5:H6"/>
    <mergeCell ref="O5:O6"/>
    <mergeCell ref="P5:P6"/>
    <mergeCell ref="A1:P1"/>
    <mergeCell ref="A2:P2"/>
    <mergeCell ref="A4:D4"/>
    <mergeCell ref="I5:N5"/>
    <mergeCell ref="A27:D27"/>
  </mergeCells>
  <phoneticPr fontId="67" type="noConversion"/>
  <hyperlinks>
    <hyperlink ref="A1:P1" location="'5-流动负债汇总'!B12" display="=&quot;预收账款评估&quot;&amp;表头信息!E35" xr:uid="{00000000-0004-0000-51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3832" r:id="rId4" name="Check Box 72">
              <controlPr defaultSize="0" autoPict="0" macro="[0]!预收账款_复选框72_Click">
                <anchor moveWithCells="1">
                  <from>
                    <xdr:col>16</xdr:col>
                    <xdr:colOff>76200</xdr:colOff>
                    <xdr:row>0</xdr:row>
                    <xdr:rowOff>95250</xdr:rowOff>
                  </from>
                  <to>
                    <xdr:col>18</xdr:col>
                    <xdr:colOff>381000</xdr:colOff>
                    <xdr:row>2</xdr:row>
                    <xdr:rowOff>47625</xdr:rowOff>
                  </to>
                </anchor>
              </controlPr>
            </control>
          </mc:Choice>
        </mc:AlternateContent>
      </controls>
    </mc:Choice>
  </mc:AlternateContent>
</worksheet>
</file>

<file path=xl/worksheets/sheet8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dimension ref="A1:Q30"/>
  <sheetViews>
    <sheetView view="pageBreakPreview" zoomScale="90" zoomScaleNormal="100" workbookViewId="0">
      <pane xSplit="1" ySplit="6" topLeftCell="B7" activePane="bottomRight" state="frozen"/>
      <selection pane="topRight"/>
      <selection pane="bottomLeft"/>
      <selection pane="bottomRight" sqref="A1:J1"/>
    </sheetView>
  </sheetViews>
  <sheetFormatPr defaultColWidth="8.625" defaultRowHeight="15.75" customHeight="1"/>
  <cols>
    <col min="1" max="1" width="5.5" style="11" customWidth="1"/>
    <col min="2" max="2" width="27.125" style="11" customWidth="1"/>
    <col min="3" max="3" width="9.75" style="11" customWidth="1"/>
    <col min="4" max="4" width="16" style="11" customWidth="1"/>
    <col min="5" max="9" width="11.875" style="11" customWidth="1"/>
    <col min="10" max="10" width="13.25" style="11" customWidth="1"/>
    <col min="11" max="32" width="9" style="11"/>
    <col min="33" max="16384" width="8.625" style="11"/>
  </cols>
  <sheetData>
    <row r="1" spans="1:17" s="7" customFormat="1" ht="30" customHeight="1">
      <c r="A1" s="415" t="str">
        <f>"合同负债评估"&amp;表头信息!E35</f>
        <v>合同负债评估明细表</v>
      </c>
      <c r="B1" s="415"/>
      <c r="C1" s="415"/>
      <c r="D1" s="415"/>
      <c r="E1" s="415"/>
      <c r="F1" s="415"/>
      <c r="G1" s="415"/>
      <c r="H1" s="437"/>
      <c r="I1" s="437"/>
      <c r="J1" s="437"/>
    </row>
    <row r="2" spans="1:17" ht="15.75" customHeight="1">
      <c r="A2" s="417" t="str">
        <f>表头信息!D5&amp;表头信息!E5</f>
        <v>评估基准日：2022年10月31日</v>
      </c>
      <c r="B2" s="417"/>
      <c r="C2" s="417"/>
      <c r="D2" s="417"/>
      <c r="E2" s="417"/>
      <c r="F2" s="417"/>
      <c r="G2" s="417"/>
      <c r="H2" s="417"/>
      <c r="I2" s="417"/>
      <c r="J2" s="417"/>
    </row>
    <row r="3" spans="1:17" ht="15.75" customHeight="1">
      <c r="A3" s="12"/>
      <c r="B3" s="12"/>
      <c r="C3" s="12"/>
      <c r="D3" s="12"/>
      <c r="E3" s="12"/>
      <c r="F3" s="12"/>
      <c r="G3" s="12"/>
      <c r="H3" s="12"/>
      <c r="I3" s="12"/>
      <c r="J3" s="43" t="s">
        <v>851</v>
      </c>
    </row>
    <row r="4" spans="1:17" ht="15.75" customHeight="1">
      <c r="A4" s="64" t="str">
        <f>表头信息!D2&amp;表头信息!E2</f>
        <v>产权持有单位：西安曲江楼观旅游农业开发有限公司</v>
      </c>
      <c r="B4" s="15"/>
      <c r="C4" s="15"/>
      <c r="D4" s="15"/>
      <c r="E4" s="15"/>
      <c r="F4" s="15"/>
      <c r="G4" s="15"/>
      <c r="H4" s="15"/>
      <c r="I4" s="15"/>
      <c r="J4" s="16" t="s">
        <v>3</v>
      </c>
    </row>
    <row r="5" spans="1:17" s="8" customFormat="1" ht="15.75" customHeight="1">
      <c r="A5" s="455" t="s">
        <v>5</v>
      </c>
      <c r="B5" s="455" t="s">
        <v>508</v>
      </c>
      <c r="C5" s="455" t="s">
        <v>389</v>
      </c>
      <c r="D5" s="455" t="s">
        <v>511</v>
      </c>
      <c r="E5" s="455" t="s">
        <v>354</v>
      </c>
      <c r="F5" s="455" t="s">
        <v>238</v>
      </c>
      <c r="G5" s="455" t="s">
        <v>239</v>
      </c>
      <c r="H5" s="455" t="s">
        <v>240</v>
      </c>
      <c r="I5" s="455" t="s">
        <v>241</v>
      </c>
      <c r="J5" s="455" t="s">
        <v>8</v>
      </c>
      <c r="K5" s="68" t="s">
        <v>297</v>
      </c>
      <c r="L5" s="68" t="s">
        <v>311</v>
      </c>
      <c r="M5" s="68" t="s">
        <v>311</v>
      </c>
      <c r="N5" s="68" t="s">
        <v>312</v>
      </c>
      <c r="O5" s="68" t="s">
        <v>400</v>
      </c>
      <c r="P5" s="68" t="s">
        <v>345</v>
      </c>
      <c r="Q5" s="68" t="s">
        <v>425</v>
      </c>
    </row>
    <row r="6" spans="1:17" s="8" customFormat="1" ht="15.75" customHeight="1">
      <c r="A6" s="456"/>
      <c r="B6" s="456"/>
      <c r="C6" s="456"/>
      <c r="D6" s="456"/>
      <c r="E6" s="456"/>
      <c r="F6" s="456"/>
      <c r="G6" s="456"/>
      <c r="H6" s="456"/>
      <c r="I6" s="456" t="s">
        <v>314</v>
      </c>
      <c r="J6" s="456"/>
      <c r="K6" s="68" t="s">
        <v>512</v>
      </c>
      <c r="L6" s="68" t="s">
        <v>318</v>
      </c>
      <c r="M6" s="68" t="s">
        <v>319</v>
      </c>
      <c r="N6" s="68" t="s">
        <v>320</v>
      </c>
      <c r="O6" s="68" t="s">
        <v>403</v>
      </c>
      <c r="P6" s="68" t="s">
        <v>348</v>
      </c>
      <c r="Q6" s="68" t="s">
        <v>347</v>
      </c>
    </row>
    <row r="7" spans="1:17" s="9" customFormat="1" ht="15.75" customHeight="1">
      <c r="A7" s="17">
        <v>1</v>
      </c>
      <c r="B7" s="18"/>
      <c r="C7" s="19"/>
      <c r="D7" s="17"/>
      <c r="E7" s="58"/>
      <c r="F7" s="20"/>
      <c r="G7" s="20"/>
      <c r="H7" s="39">
        <f t="shared" ref="H7:H25" si="0">G7-F7</f>
        <v>0</v>
      </c>
      <c r="I7" s="39">
        <f t="shared" ref="I7:I26" si="1">IF(F7=0,0,H7/ABS(F7))*100</f>
        <v>0</v>
      </c>
      <c r="J7" s="21"/>
    </row>
    <row r="8" spans="1:17" s="9" customFormat="1" ht="15.75" customHeight="1">
      <c r="A8" s="17">
        <v>2</v>
      </c>
      <c r="B8" s="18"/>
      <c r="C8" s="19"/>
      <c r="D8" s="18"/>
      <c r="E8" s="73"/>
      <c r="F8" s="20"/>
      <c r="G8" s="20"/>
      <c r="H8" s="39">
        <f t="shared" si="0"/>
        <v>0</v>
      </c>
      <c r="I8" s="39">
        <f t="shared" si="1"/>
        <v>0</v>
      </c>
      <c r="J8" s="21"/>
    </row>
    <row r="9" spans="1:17" s="9" customFormat="1" ht="15.75" customHeight="1">
      <c r="A9" s="17">
        <v>3</v>
      </c>
      <c r="B9" s="18"/>
      <c r="C9" s="19"/>
      <c r="D9" s="18"/>
      <c r="E9" s="73"/>
      <c r="F9" s="20"/>
      <c r="G9" s="20"/>
      <c r="H9" s="39">
        <f t="shared" si="0"/>
        <v>0</v>
      </c>
      <c r="I9" s="39">
        <f t="shared" si="1"/>
        <v>0</v>
      </c>
      <c r="J9" s="21"/>
    </row>
    <row r="10" spans="1:17" s="9" customFormat="1" ht="15.75" customHeight="1">
      <c r="A10" s="17">
        <v>4</v>
      </c>
      <c r="B10" s="18"/>
      <c r="C10" s="19"/>
      <c r="D10" s="18"/>
      <c r="E10" s="73"/>
      <c r="F10" s="20"/>
      <c r="G10" s="20"/>
      <c r="H10" s="39">
        <f t="shared" si="0"/>
        <v>0</v>
      </c>
      <c r="I10" s="39">
        <f t="shared" si="1"/>
        <v>0</v>
      </c>
      <c r="J10" s="21"/>
    </row>
    <row r="11" spans="1:17" s="9" customFormat="1" ht="15.75" customHeight="1">
      <c r="A11" s="17">
        <v>5</v>
      </c>
      <c r="B11" s="18"/>
      <c r="C11" s="19"/>
      <c r="D11" s="18"/>
      <c r="E11" s="73"/>
      <c r="F11" s="20"/>
      <c r="G11" s="20"/>
      <c r="H11" s="39">
        <f t="shared" si="0"/>
        <v>0</v>
      </c>
      <c r="I11" s="39">
        <f t="shared" si="1"/>
        <v>0</v>
      </c>
      <c r="J11" s="21"/>
    </row>
    <row r="12" spans="1:17" s="9" customFormat="1" ht="15.75" customHeight="1">
      <c r="A12" s="17">
        <v>6</v>
      </c>
      <c r="B12" s="18"/>
      <c r="C12" s="19"/>
      <c r="D12" s="18"/>
      <c r="E12" s="73"/>
      <c r="F12" s="20"/>
      <c r="G12" s="20"/>
      <c r="H12" s="39">
        <f t="shared" si="0"/>
        <v>0</v>
      </c>
      <c r="I12" s="39">
        <f t="shared" si="1"/>
        <v>0</v>
      </c>
      <c r="J12" s="21"/>
    </row>
    <row r="13" spans="1:17" s="9" customFormat="1" ht="15.75" customHeight="1">
      <c r="A13" s="17">
        <v>7</v>
      </c>
      <c r="B13" s="18"/>
      <c r="C13" s="19"/>
      <c r="D13" s="18"/>
      <c r="E13" s="73"/>
      <c r="F13" s="20"/>
      <c r="G13" s="20"/>
      <c r="H13" s="39">
        <f t="shared" si="0"/>
        <v>0</v>
      </c>
      <c r="I13" s="39">
        <f t="shared" si="1"/>
        <v>0</v>
      </c>
      <c r="J13" s="21"/>
    </row>
    <row r="14" spans="1:17" s="9" customFormat="1" ht="15.75" customHeight="1">
      <c r="A14" s="17">
        <v>8</v>
      </c>
      <c r="B14" s="18"/>
      <c r="C14" s="19"/>
      <c r="D14" s="18"/>
      <c r="E14" s="73"/>
      <c r="F14" s="20"/>
      <c r="G14" s="20"/>
      <c r="H14" s="39">
        <f t="shared" si="0"/>
        <v>0</v>
      </c>
      <c r="I14" s="39">
        <f t="shared" si="1"/>
        <v>0</v>
      </c>
      <c r="J14" s="21"/>
    </row>
    <row r="15" spans="1:17" s="9" customFormat="1" ht="15.75" customHeight="1">
      <c r="A15" s="17">
        <v>9</v>
      </c>
      <c r="B15" s="18"/>
      <c r="C15" s="19"/>
      <c r="D15" s="18"/>
      <c r="E15" s="73"/>
      <c r="F15" s="20"/>
      <c r="G15" s="20"/>
      <c r="H15" s="39">
        <f t="shared" si="0"/>
        <v>0</v>
      </c>
      <c r="I15" s="39">
        <f t="shared" si="1"/>
        <v>0</v>
      </c>
      <c r="J15" s="21"/>
    </row>
    <row r="16" spans="1:17" s="9" customFormat="1" ht="15.75" customHeight="1">
      <c r="A16" s="17">
        <v>10</v>
      </c>
      <c r="B16" s="18"/>
      <c r="C16" s="19"/>
      <c r="D16" s="18"/>
      <c r="E16" s="73"/>
      <c r="F16" s="20"/>
      <c r="G16" s="20"/>
      <c r="H16" s="39">
        <f t="shared" si="0"/>
        <v>0</v>
      </c>
      <c r="I16" s="39">
        <f t="shared" si="1"/>
        <v>0</v>
      </c>
      <c r="J16" s="21"/>
    </row>
    <row r="17" spans="1:10" s="9" customFormat="1" ht="15.75" customHeight="1">
      <c r="A17" s="17">
        <v>11</v>
      </c>
      <c r="B17" s="18"/>
      <c r="C17" s="19"/>
      <c r="D17" s="18"/>
      <c r="E17" s="73"/>
      <c r="F17" s="20"/>
      <c r="G17" s="20"/>
      <c r="H17" s="39">
        <f t="shared" si="0"/>
        <v>0</v>
      </c>
      <c r="I17" s="39">
        <f t="shared" si="1"/>
        <v>0</v>
      </c>
      <c r="J17" s="21"/>
    </row>
    <row r="18" spans="1:10" s="9" customFormat="1" ht="15.75" customHeight="1">
      <c r="A18" s="17">
        <v>12</v>
      </c>
      <c r="B18" s="18"/>
      <c r="C18" s="19"/>
      <c r="D18" s="18"/>
      <c r="E18" s="73"/>
      <c r="F18" s="20"/>
      <c r="G18" s="20"/>
      <c r="H18" s="39">
        <f t="shared" si="0"/>
        <v>0</v>
      </c>
      <c r="I18" s="39">
        <f t="shared" si="1"/>
        <v>0</v>
      </c>
      <c r="J18" s="21"/>
    </row>
    <row r="19" spans="1:10" s="9" customFormat="1" ht="15.75" customHeight="1">
      <c r="A19" s="17">
        <v>13</v>
      </c>
      <c r="B19" s="18"/>
      <c r="C19" s="19"/>
      <c r="D19" s="18"/>
      <c r="E19" s="73"/>
      <c r="F19" s="20"/>
      <c r="G19" s="20"/>
      <c r="H19" s="39">
        <f t="shared" si="0"/>
        <v>0</v>
      </c>
      <c r="I19" s="39">
        <f t="shared" si="1"/>
        <v>0</v>
      </c>
      <c r="J19" s="21"/>
    </row>
    <row r="20" spans="1:10" s="9" customFormat="1" ht="15.75" customHeight="1">
      <c r="A20" s="17">
        <v>14</v>
      </c>
      <c r="B20" s="18"/>
      <c r="C20" s="19"/>
      <c r="D20" s="18"/>
      <c r="E20" s="73"/>
      <c r="F20" s="20"/>
      <c r="G20" s="20"/>
      <c r="H20" s="39">
        <f t="shared" si="0"/>
        <v>0</v>
      </c>
      <c r="I20" s="39">
        <f t="shared" si="1"/>
        <v>0</v>
      </c>
      <c r="J20" s="21"/>
    </row>
    <row r="21" spans="1:10" s="9" customFormat="1" ht="15.75" customHeight="1">
      <c r="A21" s="17">
        <v>15</v>
      </c>
      <c r="B21" s="18"/>
      <c r="C21" s="19"/>
      <c r="D21" s="18"/>
      <c r="E21" s="73"/>
      <c r="F21" s="20"/>
      <c r="G21" s="20"/>
      <c r="H21" s="39">
        <f t="shared" si="0"/>
        <v>0</v>
      </c>
      <c r="I21" s="39">
        <f t="shared" si="1"/>
        <v>0</v>
      </c>
      <c r="J21" s="21"/>
    </row>
    <row r="22" spans="1:10" s="9" customFormat="1" ht="15.75" customHeight="1">
      <c r="A22" s="17">
        <v>16</v>
      </c>
      <c r="B22" s="18"/>
      <c r="C22" s="19"/>
      <c r="D22" s="18"/>
      <c r="E22" s="73"/>
      <c r="F22" s="20"/>
      <c r="G22" s="20"/>
      <c r="H22" s="39">
        <f t="shared" si="0"/>
        <v>0</v>
      </c>
      <c r="I22" s="39">
        <f t="shared" si="1"/>
        <v>0</v>
      </c>
      <c r="J22" s="21"/>
    </row>
    <row r="23" spans="1:10" s="9" customFormat="1" ht="15.75" customHeight="1">
      <c r="A23" s="17">
        <v>17</v>
      </c>
      <c r="B23" s="18"/>
      <c r="C23" s="19"/>
      <c r="D23" s="18"/>
      <c r="E23" s="73"/>
      <c r="F23" s="20"/>
      <c r="G23" s="20"/>
      <c r="H23" s="39">
        <f t="shared" si="0"/>
        <v>0</v>
      </c>
      <c r="I23" s="39">
        <f t="shared" si="1"/>
        <v>0</v>
      </c>
      <c r="J23" s="21"/>
    </row>
    <row r="24" spans="1:10" s="9" customFormat="1" ht="15.75" customHeight="1">
      <c r="A24" s="17">
        <v>18</v>
      </c>
      <c r="B24" s="18"/>
      <c r="C24" s="19"/>
      <c r="D24" s="18"/>
      <c r="E24" s="73"/>
      <c r="F24" s="20"/>
      <c r="G24" s="20"/>
      <c r="H24" s="39">
        <f t="shared" si="0"/>
        <v>0</v>
      </c>
      <c r="I24" s="39">
        <f t="shared" si="1"/>
        <v>0</v>
      </c>
      <c r="J24" s="21"/>
    </row>
    <row r="25" spans="1:10" s="9" customFormat="1" ht="15.75" customHeight="1">
      <c r="A25" s="17">
        <v>19</v>
      </c>
      <c r="B25" s="18"/>
      <c r="C25" s="19"/>
      <c r="D25" s="18"/>
      <c r="E25" s="73"/>
      <c r="F25" s="20"/>
      <c r="G25" s="20"/>
      <c r="H25" s="39">
        <f t="shared" si="0"/>
        <v>0</v>
      </c>
      <c r="I25" s="39">
        <f t="shared" si="1"/>
        <v>0</v>
      </c>
      <c r="J25" s="21"/>
    </row>
    <row r="26" spans="1:10" s="9" customFormat="1" ht="15.75" customHeight="1">
      <c r="A26" s="433" t="s">
        <v>852</v>
      </c>
      <c r="B26" s="532"/>
      <c r="C26" s="533"/>
      <c r="D26" s="533"/>
      <c r="E26" s="533"/>
      <c r="F26" s="39">
        <f>SUM(F7:F25)</f>
        <v>0</v>
      </c>
      <c r="G26" s="74">
        <f>SUM(G7:G25)</f>
        <v>0</v>
      </c>
      <c r="H26" s="74">
        <f>IF(SUM(H7:H25)-(G26-F26)&lt;0.001,SUM(H7:H25),"false")</f>
        <v>0</v>
      </c>
      <c r="I26" s="39">
        <f t="shared" si="1"/>
        <v>0</v>
      </c>
      <c r="J26" s="24"/>
    </row>
    <row r="27" spans="1:10" s="10" customFormat="1" ht="15.75" customHeight="1">
      <c r="A27" s="25"/>
      <c r="D27" s="418"/>
      <c r="E27" s="418"/>
      <c r="F27" s="418"/>
      <c r="G27" s="26"/>
      <c r="H27" s="26"/>
      <c r="I27" s="26"/>
      <c r="J27" s="26"/>
    </row>
    <row r="28" spans="1:10" s="10" customFormat="1" ht="15.75" customHeight="1">
      <c r="A28" s="425" t="str">
        <f>表头信息!D8&amp;表头信息!E8</f>
        <v>产权持有单位填表人：谭勃</v>
      </c>
      <c r="B28" s="425"/>
      <c r="C28" s="425"/>
      <c r="D28" s="425"/>
      <c r="E28" s="31"/>
      <c r="F28" s="31"/>
      <c r="H28" s="453" t="str">
        <f>表头信息!D20&amp;表头信息!E23</f>
        <v>评估人员：柳青、殷涛</v>
      </c>
      <c r="I28" s="454"/>
      <c r="J28" s="454"/>
    </row>
    <row r="29" spans="1:10" s="10" customFormat="1" ht="15.75" customHeight="1">
      <c r="A29" s="30" t="str">
        <f>表头信息!D11&amp;表头信息!E11</f>
        <v>填表日期：2022年11月2日</v>
      </c>
      <c r="B29" s="28"/>
      <c r="C29" s="28"/>
      <c r="D29" s="28"/>
      <c r="E29" s="31"/>
      <c r="F29" s="31"/>
      <c r="H29" s="31"/>
      <c r="I29" s="31"/>
      <c r="J29" s="31"/>
    </row>
    <row r="30" spans="1:10" ht="15.75" customHeight="1">
      <c r="D30" s="56"/>
      <c r="E30" s="56"/>
      <c r="F30" s="56"/>
    </row>
  </sheetData>
  <protectedRanges>
    <protectedRange sqref="A7:G25 J7:J25" name="区域1"/>
  </protectedRanges>
  <mergeCells count="16">
    <mergeCell ref="A1:J1"/>
    <mergeCell ref="A2:J2"/>
    <mergeCell ref="A26:E26"/>
    <mergeCell ref="D27:F27"/>
    <mergeCell ref="A28:D28"/>
    <mergeCell ref="H28:J28"/>
    <mergeCell ref="A5:A6"/>
    <mergeCell ref="B5:B6"/>
    <mergeCell ref="C5:C6"/>
    <mergeCell ref="D5:D6"/>
    <mergeCell ref="E5:E6"/>
    <mergeCell ref="F5:F6"/>
    <mergeCell ref="G5:G6"/>
    <mergeCell ref="H5:H6"/>
    <mergeCell ref="I5:I6"/>
    <mergeCell ref="J5:J6"/>
  </mergeCells>
  <phoneticPr fontId="67" type="noConversion"/>
  <conditionalFormatting sqref="K5:Q6">
    <cfRule type="expression" dxfId="1" priority="1" stopIfTrue="1">
      <formula>$L$8=""</formula>
    </cfRule>
  </conditionalFormatting>
  <dataValidations count="1">
    <dataValidation type="list" allowBlank="1" showInputMessage="1" showErrorMessage="1" sqref="P5:P6 L5:N6" xr:uid="{00000000-0002-0000-5200-000000000000}">
      <formula1>$M$8</formula1>
    </dataValidation>
  </dataValidations>
  <hyperlinks>
    <hyperlink ref="A1:J1" location="'5-流动负债汇总'!B13" display="=&quot;合同负债评估&quot;&amp;表头信息!E35" xr:uid="{00000000-0004-0000-52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4856" r:id="rId4" name="Check Box 72">
              <controlPr defaultSize="0" autoPict="0" macro="[0]!合同负债_复选框72_Click">
                <anchor moveWithCells="1">
                  <from>
                    <xdr:col>10</xdr:col>
                    <xdr:colOff>19050</xdr:colOff>
                    <xdr:row>0</xdr:row>
                    <xdr:rowOff>85725</xdr:rowOff>
                  </from>
                  <to>
                    <xdr:col>11</xdr:col>
                    <xdr:colOff>657225</xdr:colOff>
                    <xdr:row>1</xdr:row>
                    <xdr:rowOff>19050</xdr:rowOff>
                  </to>
                </anchor>
              </controlPr>
            </control>
          </mc:Choice>
        </mc:AlternateContent>
      </controls>
    </mc:Choice>
  </mc:AlternateContent>
</worksheet>
</file>

<file path=xl/worksheets/sheet8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G31"/>
  <sheetViews>
    <sheetView view="pageBreakPreview" zoomScale="85" zoomScaleNormal="100" workbookViewId="0">
      <pane xSplit="1" ySplit="6" topLeftCell="B12" activePane="bottomRight" state="frozen"/>
      <selection pane="topRight"/>
      <selection pane="bottomLeft"/>
      <selection pane="bottomRight" sqref="A1:F1"/>
    </sheetView>
  </sheetViews>
  <sheetFormatPr defaultColWidth="8.625" defaultRowHeight="15.75" customHeight="1"/>
  <cols>
    <col min="1" max="1" width="7.875" style="11" customWidth="1"/>
    <col min="2" max="2" width="41.875" style="11" customWidth="1"/>
    <col min="3" max="3" width="16.625" style="11" customWidth="1"/>
    <col min="4" max="5" width="20.25" style="11" customWidth="1"/>
    <col min="6" max="6" width="23.375" style="11" customWidth="1"/>
    <col min="7" max="32" width="9" style="11"/>
    <col min="33" max="16384" width="8.625" style="11"/>
  </cols>
  <sheetData>
    <row r="1" spans="1:7" s="7" customFormat="1" ht="30" customHeight="1">
      <c r="A1" s="415" t="str">
        <f>"应付职工薪酬评估"&amp;表头信息!E35</f>
        <v>应付职工薪酬评估明细表</v>
      </c>
      <c r="B1" s="415"/>
      <c r="C1" s="415"/>
      <c r="D1" s="415"/>
      <c r="E1" s="415"/>
      <c r="F1" s="415"/>
      <c r="G1" s="11"/>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14" t="s">
        <v>853</v>
      </c>
    </row>
    <row r="4" spans="1:7" ht="15.75" customHeight="1">
      <c r="A4" s="64" t="str">
        <f>表头信息!D2&amp;表头信息!E2</f>
        <v>产权持有单位：西安曲江楼观旅游农业开发有限公司</v>
      </c>
      <c r="B4" s="15"/>
      <c r="C4" s="15"/>
      <c r="D4" s="15"/>
      <c r="E4" s="15"/>
      <c r="F4" s="16" t="s">
        <v>3</v>
      </c>
    </row>
    <row r="5" spans="1:7" s="8" customFormat="1" ht="15.75" customHeight="1">
      <c r="A5" s="455" t="s">
        <v>5</v>
      </c>
      <c r="B5" s="455" t="s">
        <v>511</v>
      </c>
      <c r="C5" s="455" t="s">
        <v>389</v>
      </c>
      <c r="D5" s="455" t="s">
        <v>238</v>
      </c>
      <c r="E5" s="455" t="s">
        <v>239</v>
      </c>
      <c r="F5" s="455" t="s">
        <v>8</v>
      </c>
    </row>
    <row r="6" spans="1:7" s="8" customFormat="1" ht="15.75" customHeight="1">
      <c r="A6" s="456"/>
      <c r="B6" s="456"/>
      <c r="C6" s="456"/>
      <c r="D6" s="456"/>
      <c r="E6" s="456"/>
      <c r="F6" s="456"/>
    </row>
    <row r="7" spans="1:7" s="9" customFormat="1" ht="15.75" customHeight="1">
      <c r="A7" s="17">
        <v>1</v>
      </c>
      <c r="B7" s="69" t="s">
        <v>854</v>
      </c>
      <c r="C7" s="19"/>
      <c r="D7" s="20"/>
      <c r="E7" s="20"/>
      <c r="F7" s="21"/>
    </row>
    <row r="8" spans="1:7" s="9" customFormat="1" ht="15.75" customHeight="1">
      <c r="A8" s="17">
        <v>2</v>
      </c>
      <c r="B8" s="69" t="s">
        <v>855</v>
      </c>
      <c r="C8" s="19"/>
      <c r="D8" s="20"/>
      <c r="E8" s="20"/>
      <c r="F8" s="21"/>
    </row>
    <row r="9" spans="1:7" s="9" customFormat="1" ht="15.75" customHeight="1">
      <c r="A9" s="17">
        <v>3</v>
      </c>
      <c r="B9" s="69" t="s">
        <v>856</v>
      </c>
      <c r="C9" s="19"/>
      <c r="D9" s="20"/>
      <c r="E9" s="20"/>
      <c r="F9" s="21"/>
    </row>
    <row r="10" spans="1:7" s="9" customFormat="1" ht="15.75" customHeight="1">
      <c r="A10" s="17">
        <v>4</v>
      </c>
      <c r="B10" s="69" t="s">
        <v>857</v>
      </c>
      <c r="C10" s="19"/>
      <c r="D10" s="20"/>
      <c r="E10" s="20"/>
      <c r="F10" s="21"/>
    </row>
    <row r="11" spans="1:7" s="9" customFormat="1" ht="15.75" customHeight="1">
      <c r="A11" s="17">
        <v>5</v>
      </c>
      <c r="B11" s="69" t="s">
        <v>858</v>
      </c>
      <c r="C11" s="19"/>
      <c r="D11" s="20"/>
      <c r="E11" s="20"/>
      <c r="F11" s="21"/>
    </row>
    <row r="12" spans="1:7" s="9" customFormat="1" ht="15.75" customHeight="1">
      <c r="A12" s="17">
        <v>6</v>
      </c>
      <c r="B12" s="69" t="s">
        <v>859</v>
      </c>
      <c r="C12" s="19"/>
      <c r="D12" s="20"/>
      <c r="E12" s="20"/>
      <c r="F12" s="21"/>
    </row>
    <row r="13" spans="1:7" s="9" customFormat="1" ht="15.75" customHeight="1">
      <c r="A13" s="17">
        <v>7</v>
      </c>
      <c r="B13" s="69" t="s">
        <v>860</v>
      </c>
      <c r="C13" s="19"/>
      <c r="D13" s="20"/>
      <c r="E13" s="20"/>
      <c r="F13" s="21"/>
    </row>
    <row r="14" spans="1:7" s="9" customFormat="1" ht="15.75" customHeight="1">
      <c r="A14" s="17">
        <v>8</v>
      </c>
      <c r="B14" s="69" t="s">
        <v>861</v>
      </c>
      <c r="C14" s="19"/>
      <c r="D14" s="20"/>
      <c r="E14" s="20"/>
      <c r="F14" s="21"/>
    </row>
    <row r="15" spans="1:7" s="9" customFormat="1" ht="15.75" customHeight="1">
      <c r="A15" s="17">
        <v>9</v>
      </c>
      <c r="B15" s="69" t="s">
        <v>862</v>
      </c>
      <c r="C15" s="19"/>
      <c r="D15" s="20"/>
      <c r="E15" s="20"/>
      <c r="F15" s="21"/>
    </row>
    <row r="16" spans="1:7" s="9" customFormat="1" ht="15.75" customHeight="1">
      <c r="A16" s="17">
        <v>10</v>
      </c>
      <c r="B16" s="69" t="s">
        <v>863</v>
      </c>
      <c r="C16" s="19"/>
      <c r="D16" s="20"/>
      <c r="E16" s="20"/>
      <c r="F16" s="21"/>
    </row>
    <row r="17" spans="1:6" s="9" customFormat="1" ht="15.75" customHeight="1">
      <c r="A17" s="17">
        <v>11</v>
      </c>
      <c r="B17" s="69" t="s">
        <v>864</v>
      </c>
      <c r="C17" s="19"/>
      <c r="D17" s="20"/>
      <c r="E17" s="20"/>
      <c r="F17" s="21"/>
    </row>
    <row r="18" spans="1:6" s="9" customFormat="1" ht="15.75" customHeight="1">
      <c r="A18" s="17">
        <v>12</v>
      </c>
      <c r="B18" s="69" t="s">
        <v>865</v>
      </c>
      <c r="C18" s="19"/>
      <c r="D18" s="20"/>
      <c r="E18" s="20"/>
      <c r="F18" s="21"/>
    </row>
    <row r="19" spans="1:6" s="9" customFormat="1" ht="15.75" customHeight="1">
      <c r="A19" s="17">
        <v>13</v>
      </c>
      <c r="B19" s="69" t="s">
        <v>866</v>
      </c>
      <c r="C19" s="19"/>
      <c r="D19" s="20"/>
      <c r="E19" s="20"/>
      <c r="F19" s="21"/>
    </row>
    <row r="20" spans="1:6" s="9" customFormat="1" ht="15.75" customHeight="1">
      <c r="A20" s="17">
        <v>14</v>
      </c>
      <c r="B20" s="69" t="s">
        <v>867</v>
      </c>
      <c r="C20" s="19"/>
      <c r="D20" s="20"/>
      <c r="E20" s="20"/>
      <c r="F20" s="21"/>
    </row>
    <row r="21" spans="1:6" s="9" customFormat="1" ht="15.75" customHeight="1">
      <c r="A21" s="17">
        <v>15</v>
      </c>
      <c r="B21" s="69" t="s">
        <v>303</v>
      </c>
      <c r="C21" s="19"/>
      <c r="D21" s="20"/>
      <c r="E21" s="20"/>
      <c r="F21" s="21"/>
    </row>
    <row r="22" spans="1:6" s="9" customFormat="1" ht="15.75" customHeight="1">
      <c r="A22" s="17">
        <v>16</v>
      </c>
      <c r="B22" s="18"/>
      <c r="C22" s="19"/>
      <c r="D22" s="20"/>
      <c r="E22" s="20"/>
      <c r="F22" s="21"/>
    </row>
    <row r="23" spans="1:6" s="9" customFormat="1" ht="15.75" customHeight="1">
      <c r="A23" s="17">
        <v>17</v>
      </c>
      <c r="B23" s="18"/>
      <c r="C23" s="19"/>
      <c r="D23" s="20"/>
      <c r="E23" s="20"/>
      <c r="F23" s="21"/>
    </row>
    <row r="24" spans="1:6" s="9" customFormat="1" ht="15.75" customHeight="1">
      <c r="A24" s="17">
        <v>18</v>
      </c>
      <c r="B24" s="18"/>
      <c r="C24" s="19"/>
      <c r="D24" s="20"/>
      <c r="E24" s="20"/>
      <c r="F24" s="21"/>
    </row>
    <row r="25" spans="1:6" s="9" customFormat="1" ht="15.75" customHeight="1">
      <c r="A25" s="17">
        <v>19</v>
      </c>
      <c r="B25" s="18"/>
      <c r="C25" s="19"/>
      <c r="D25" s="20"/>
      <c r="E25" s="20"/>
      <c r="F25" s="21"/>
    </row>
    <row r="26" spans="1:6" s="9" customFormat="1" ht="15.75" customHeight="1">
      <c r="A26" s="17">
        <v>20</v>
      </c>
      <c r="B26" s="18"/>
      <c r="C26" s="19"/>
      <c r="D26" s="20"/>
      <c r="E26" s="20"/>
      <c r="F26" s="21"/>
    </row>
    <row r="27" spans="1:6" s="9" customFormat="1" ht="15.75" customHeight="1">
      <c r="A27" s="433" t="s">
        <v>384</v>
      </c>
      <c r="B27" s="452"/>
      <c r="C27" s="434"/>
      <c r="D27" s="23">
        <f>SUM(D7:D26)</f>
        <v>0</v>
      </c>
      <c r="E27" s="23">
        <f>SUM(E7:E26)</f>
        <v>0</v>
      </c>
      <c r="F27" s="24"/>
    </row>
    <row r="28" spans="1:6" s="10" customFormat="1" ht="15.75" customHeight="1">
      <c r="A28" s="25"/>
      <c r="D28" s="418"/>
      <c r="E28" s="418"/>
      <c r="F28" s="418"/>
    </row>
    <row r="29" spans="1:6" s="10" customFormat="1" ht="15.75" customHeight="1">
      <c r="A29" s="425" t="str">
        <f>表头信息!D8&amp;表头信息!E8</f>
        <v>产权持有单位填表人：谭勃</v>
      </c>
      <c r="B29" s="425"/>
      <c r="C29" s="28"/>
      <c r="D29" s="426" t="str">
        <f>表头信息!D20&amp;表头信息!E23</f>
        <v>评估人员：柳青、殷涛</v>
      </c>
      <c r="E29" s="426"/>
      <c r="F29" s="426"/>
    </row>
    <row r="30" spans="1:6" s="10" customFormat="1" ht="15.75" customHeight="1">
      <c r="A30" s="30" t="str">
        <f>表头信息!D11&amp;表头信息!E11</f>
        <v>填表日期：2022年11月2日</v>
      </c>
      <c r="B30" s="28"/>
      <c r="C30" s="28"/>
      <c r="D30" s="28"/>
      <c r="E30" s="31"/>
      <c r="F30" s="31"/>
    </row>
    <row r="31" spans="1:6" ht="15.75" customHeight="1">
      <c r="D31" s="56"/>
      <c r="E31" s="56"/>
      <c r="F31" s="56"/>
    </row>
  </sheetData>
  <protectedRanges>
    <protectedRange sqref="A7:F26" name="区域1"/>
  </protectedRanges>
  <mergeCells count="12">
    <mergeCell ref="A1:F1"/>
    <mergeCell ref="A2:F2"/>
    <mergeCell ref="A27:C27"/>
    <mergeCell ref="D28:F28"/>
    <mergeCell ref="A29:B29"/>
    <mergeCell ref="D29:F29"/>
    <mergeCell ref="A5:A6"/>
    <mergeCell ref="B5:B6"/>
    <mergeCell ref="C5:C6"/>
    <mergeCell ref="D5:D6"/>
    <mergeCell ref="E5:E6"/>
    <mergeCell ref="F5:F6"/>
  </mergeCells>
  <phoneticPr fontId="67" type="noConversion"/>
  <hyperlinks>
    <hyperlink ref="A1:F1" location="'5-流动负债汇总'!B14" display="=&quot;应付职工薪酬评估&quot;&amp;表头信息!E35" xr:uid="{00000000-0004-0000-53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5880" r:id="rId4" name="Check Box 72">
              <controlPr defaultSize="0" autoPict="0" macro="[0]!应付职工薪酬_复选框72_Click">
                <anchor moveWithCells="1">
                  <from>
                    <xdr:col>6</xdr:col>
                    <xdr:colOff>209550</xdr:colOff>
                    <xdr:row>0</xdr:row>
                    <xdr:rowOff>171450</xdr:rowOff>
                  </from>
                  <to>
                    <xdr:col>8</xdr:col>
                    <xdr:colOff>38100</xdr:colOff>
                    <xdr:row>2</xdr:row>
                    <xdr:rowOff>76200</xdr:rowOff>
                  </to>
                </anchor>
              </controlPr>
            </control>
          </mc:Choice>
        </mc:AlternateContent>
      </controls>
    </mc:Choice>
  </mc:AlternateContent>
</worksheet>
</file>

<file path=xl/worksheets/sheet8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G31"/>
  <sheetViews>
    <sheetView view="pageBreakPreview" zoomScale="85" zoomScaleNormal="100" workbookViewId="0">
      <pane xSplit="1" ySplit="6" topLeftCell="B13" activePane="bottomRight" state="frozen"/>
      <selection pane="topRight"/>
      <selection pane="bottomLeft"/>
      <selection pane="bottomRight" sqref="A1:G1"/>
    </sheetView>
  </sheetViews>
  <sheetFormatPr defaultColWidth="8.625" defaultRowHeight="15.75" customHeight="1"/>
  <cols>
    <col min="1" max="1" width="6.875" style="11" customWidth="1"/>
    <col min="2" max="2" width="27.75" style="11" customWidth="1"/>
    <col min="3" max="6" width="19.5" style="11" customWidth="1"/>
    <col min="7" max="7" width="17.875" style="11" customWidth="1"/>
    <col min="8" max="32" width="9" style="11"/>
    <col min="33" max="16384" width="8.625" style="11"/>
  </cols>
  <sheetData>
    <row r="1" spans="1:7" s="7" customFormat="1" ht="30" customHeight="1">
      <c r="A1" s="415" t="str">
        <f>"应交税费评估"&amp;表头信息!E35</f>
        <v>应交税费评估明细表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868</v>
      </c>
    </row>
    <row r="4" spans="1:7" ht="15.75" customHeight="1">
      <c r="A4" s="64" t="str">
        <f>表头信息!D2&amp;表头信息!E2</f>
        <v>产权持有单位：西安曲江楼观旅游农业开发有限公司</v>
      </c>
      <c r="B4" s="15"/>
      <c r="C4" s="15"/>
      <c r="D4" s="15"/>
      <c r="E4" s="15"/>
      <c r="F4" s="15"/>
      <c r="G4" s="16" t="s">
        <v>3</v>
      </c>
    </row>
    <row r="5" spans="1:7" s="8" customFormat="1" ht="15.75" customHeight="1">
      <c r="A5" s="455" t="s">
        <v>5</v>
      </c>
      <c r="B5" s="455" t="s">
        <v>869</v>
      </c>
      <c r="C5" s="455" t="s">
        <v>389</v>
      </c>
      <c r="D5" s="455" t="s">
        <v>870</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69"/>
      <c r="C13" s="19"/>
      <c r="D13" s="70"/>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row r="31" spans="1:7" ht="15.75" customHeight="1">
      <c r="D31" s="56"/>
      <c r="E31" s="56"/>
      <c r="F31" s="56"/>
    </row>
  </sheetData>
  <protectedRanges>
    <protectedRange sqref="A7:G26" name="区域1"/>
  </protectedRanges>
  <mergeCells count="13">
    <mergeCell ref="A1:G1"/>
    <mergeCell ref="A2:G2"/>
    <mergeCell ref="A27:D27"/>
    <mergeCell ref="D28:F28"/>
    <mergeCell ref="A29:C29"/>
    <mergeCell ref="E29:G29"/>
    <mergeCell ref="A5:A6"/>
    <mergeCell ref="B5:B6"/>
    <mergeCell ref="C5:C6"/>
    <mergeCell ref="D5:D6"/>
    <mergeCell ref="E5:E6"/>
    <mergeCell ref="F5:F6"/>
    <mergeCell ref="G5:G6"/>
  </mergeCells>
  <phoneticPr fontId="67" type="noConversion"/>
  <hyperlinks>
    <hyperlink ref="A1:G1" location="'5-流动负债汇总'!B15" display="=&quot;应交税费评估&quot;&amp;表头信息!E35" xr:uid="{00000000-0004-0000-54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6904" r:id="rId4" name="Check Box 72">
              <controlPr defaultSize="0" autoPict="0" macro="[0]!应交税费_复选框72_Click">
                <anchor moveWithCells="1">
                  <from>
                    <xdr:col>7</xdr:col>
                    <xdr:colOff>85725</xdr:colOff>
                    <xdr:row>0</xdr:row>
                    <xdr:rowOff>123825</xdr:rowOff>
                  </from>
                  <to>
                    <xdr:col>8</xdr:col>
                    <xdr:colOff>638175</xdr:colOff>
                    <xdr:row>2</xdr:row>
                    <xdr:rowOff>19050</xdr:rowOff>
                  </to>
                </anchor>
              </controlPr>
            </control>
          </mc:Choice>
        </mc:AlternateContent>
      </controls>
    </mc:Choice>
  </mc:AlternateContent>
</worksheet>
</file>

<file path=xl/worksheets/sheet8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tabColor rgb="FFFF0000"/>
  </sheetPr>
  <dimension ref="A1:G31"/>
  <sheetViews>
    <sheetView workbookViewId="0">
      <pane xSplit="2" ySplit="6" topLeftCell="C7" activePane="bottomRight" state="frozen"/>
      <selection pane="topRight"/>
      <selection pane="bottomLeft"/>
      <selection pane="bottomRight" sqref="A1:F1"/>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413</v>
      </c>
      <c r="B1" s="415"/>
      <c r="C1" s="415"/>
      <c r="D1" s="415"/>
      <c r="E1" s="415"/>
      <c r="F1" s="415"/>
      <c r="G1" s="42"/>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871</v>
      </c>
    </row>
    <row r="4" spans="1:7" ht="15.75" customHeight="1">
      <c r="A4" s="458" t="str">
        <f>表头信息!D2&amp;表头信息!E2</f>
        <v>产权持有单位：西安曲江楼观旅游农业开发有限公司</v>
      </c>
      <c r="B4" s="458"/>
      <c r="C4" s="15"/>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t="s">
        <v>314</v>
      </c>
    </row>
    <row r="7" spans="1:7" s="9" customFormat="1" ht="15.75" customHeight="1">
      <c r="A7" s="45" t="s">
        <v>872</v>
      </c>
      <c r="B7" s="46" t="s">
        <v>191</v>
      </c>
      <c r="C7" s="47">
        <f>'5-10-1应付利息'!G27</f>
        <v>0</v>
      </c>
      <c r="D7" s="48">
        <f>'5-10-1应付利息'!H27</f>
        <v>0</v>
      </c>
      <c r="E7" s="39">
        <f>D7-C7</f>
        <v>0</v>
      </c>
      <c r="F7" s="39">
        <f>IF(C7=0,0,E7/ABS(C7))*100</f>
        <v>0</v>
      </c>
    </row>
    <row r="8" spans="1:7" s="9" customFormat="1" ht="15.75" customHeight="1">
      <c r="A8" s="45" t="s">
        <v>873</v>
      </c>
      <c r="B8" s="49" t="s">
        <v>193</v>
      </c>
      <c r="C8" s="47">
        <f>'5-10-2应付股利'!E27</f>
        <v>0</v>
      </c>
      <c r="D8" s="48">
        <f>'5-10-2应付股利'!F27</f>
        <v>0</v>
      </c>
      <c r="E8" s="39">
        <f>D8-C8</f>
        <v>0</v>
      </c>
      <c r="F8" s="39">
        <f>IF(C8=0,0,E8/ABS(C8))*100</f>
        <v>0</v>
      </c>
    </row>
    <row r="9" spans="1:7" s="9" customFormat="1" ht="15.75" customHeight="1">
      <c r="A9" s="45" t="s">
        <v>874</v>
      </c>
      <c r="B9" s="49" t="s">
        <v>195</v>
      </c>
      <c r="C9" s="47">
        <f>'5-10-3其他应付款'!F27</f>
        <v>0</v>
      </c>
      <c r="D9" s="48">
        <f>'5-10-3其他应付款'!M27</f>
        <v>0</v>
      </c>
      <c r="E9" s="39">
        <f>D9-C9</f>
        <v>0</v>
      </c>
      <c r="F9" s="39">
        <f>IF(C9=0,0,E9/ABS(C9))*100</f>
        <v>0</v>
      </c>
    </row>
    <row r="10" spans="1:7" s="9" customFormat="1" ht="15.75" customHeight="1">
      <c r="A10" s="45"/>
      <c r="B10" s="49"/>
      <c r="C10" s="47"/>
      <c r="D10" s="48"/>
      <c r="E10" s="39"/>
      <c r="F10" s="39"/>
    </row>
    <row r="11" spans="1:7" s="9" customFormat="1" ht="15.75" customHeight="1">
      <c r="A11" s="45"/>
      <c r="B11" s="49"/>
      <c r="C11" s="47"/>
      <c r="D11" s="48"/>
      <c r="E11" s="39"/>
      <c r="F11" s="39"/>
    </row>
    <row r="12" spans="1:7" s="9" customFormat="1" ht="15.75" customHeight="1">
      <c r="A12" s="45"/>
      <c r="B12" s="49"/>
      <c r="C12" s="47"/>
      <c r="D12" s="48"/>
      <c r="E12" s="39"/>
      <c r="F12" s="39"/>
    </row>
    <row r="13" spans="1:7" s="9" customFormat="1" ht="15.75" customHeight="1">
      <c r="A13" s="45"/>
      <c r="B13" s="49"/>
      <c r="C13" s="47"/>
      <c r="D13" s="48"/>
      <c r="E13" s="39"/>
      <c r="F13" s="39"/>
    </row>
    <row r="14" spans="1:7" s="41" customFormat="1" ht="15.75" customHeight="1">
      <c r="A14" s="45"/>
      <c r="B14" s="49"/>
      <c r="C14" s="47"/>
      <c r="D14" s="48"/>
      <c r="E14" s="39"/>
      <c r="F14" s="39"/>
    </row>
    <row r="15" spans="1:7" s="9" customFormat="1" ht="15.75" customHeight="1">
      <c r="A15" s="45"/>
      <c r="B15" s="49"/>
      <c r="C15" s="47"/>
      <c r="D15" s="48"/>
      <c r="E15" s="39"/>
      <c r="F15" s="39"/>
    </row>
    <row r="16" spans="1:7" s="9" customFormat="1" ht="15.75" customHeight="1">
      <c r="A16" s="45"/>
      <c r="B16" s="50"/>
      <c r="C16" s="47"/>
      <c r="D16" s="48"/>
      <c r="E16" s="39"/>
      <c r="F16" s="39"/>
    </row>
    <row r="17" spans="1:6" s="9" customFormat="1" ht="15.75" customHeight="1">
      <c r="A17" s="45"/>
      <c r="B17" s="50"/>
      <c r="C17" s="47"/>
      <c r="D17" s="48"/>
      <c r="E17" s="39"/>
      <c r="F17" s="39"/>
    </row>
    <row r="18" spans="1:6" s="9" customFormat="1" ht="15.75" customHeight="1">
      <c r="A18" s="45"/>
      <c r="B18" s="50"/>
      <c r="C18" s="47"/>
      <c r="D18" s="48"/>
      <c r="E18" s="39"/>
      <c r="F18" s="39"/>
    </row>
    <row r="19" spans="1:6" s="9" customFormat="1" ht="15.75" customHeight="1">
      <c r="A19" s="51"/>
      <c r="B19" s="50"/>
      <c r="C19" s="47"/>
      <c r="D19" s="48"/>
      <c r="E19" s="39"/>
      <c r="F19" s="39"/>
    </row>
    <row r="20" spans="1:6" s="9" customFormat="1" ht="15.75" customHeight="1">
      <c r="A20" s="51"/>
      <c r="B20" s="50"/>
      <c r="C20" s="47"/>
      <c r="D20" s="48"/>
      <c r="E20" s="39"/>
      <c r="F20" s="39"/>
    </row>
    <row r="21" spans="1:6" s="9" customFormat="1" ht="15.75" customHeight="1">
      <c r="A21" s="51"/>
      <c r="B21" s="50"/>
      <c r="C21" s="47"/>
      <c r="D21" s="48"/>
      <c r="E21" s="39"/>
      <c r="F21" s="39"/>
    </row>
    <row r="22" spans="1:6" s="9" customFormat="1" ht="15.75" customHeight="1">
      <c r="A22" s="51"/>
      <c r="B22" s="50"/>
      <c r="C22" s="47"/>
      <c r="D22" s="48"/>
      <c r="E22" s="39"/>
      <c r="F22" s="39"/>
    </row>
    <row r="23" spans="1:6" s="9" customFormat="1" ht="15.75" customHeight="1">
      <c r="A23" s="51"/>
      <c r="B23" s="50"/>
      <c r="C23" s="47"/>
      <c r="D23" s="48"/>
      <c r="E23" s="39"/>
      <c r="F23" s="39"/>
    </row>
    <row r="24" spans="1:6" s="9" customFormat="1" ht="15.75" customHeight="1">
      <c r="A24" s="51"/>
      <c r="B24" s="50"/>
      <c r="C24" s="47"/>
      <c r="D24" s="48"/>
      <c r="E24" s="39"/>
      <c r="F24" s="39"/>
    </row>
    <row r="25" spans="1:6" s="9" customFormat="1" ht="15.75" customHeight="1">
      <c r="A25" s="433"/>
      <c r="B25" s="434"/>
      <c r="C25" s="47"/>
      <c r="D25" s="47"/>
      <c r="E25" s="47"/>
      <c r="F25" s="39"/>
    </row>
    <row r="26" spans="1:6" s="9" customFormat="1" ht="15.75" customHeight="1">
      <c r="A26" s="433"/>
      <c r="B26" s="434"/>
      <c r="C26" s="47"/>
      <c r="D26" s="47"/>
      <c r="E26" s="39"/>
      <c r="F26" s="39"/>
    </row>
    <row r="27" spans="1:6" s="9" customFormat="1" ht="15.75" customHeight="1">
      <c r="A27" s="433" t="s">
        <v>335</v>
      </c>
      <c r="B27" s="434"/>
      <c r="C27" s="54">
        <f>SUM(C7:C26)</f>
        <v>0</v>
      </c>
      <c r="D27" s="54">
        <f>SUM(D7:D26)</f>
        <v>0</v>
      </c>
      <c r="E27" s="54">
        <f>D27-C27</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protectedRanges>
    <protectedRange sqref="C26:D26" name="区域1"/>
  </protectedRanges>
  <mergeCells count="15">
    <mergeCell ref="A27:B27"/>
    <mergeCell ref="D28:F28"/>
    <mergeCell ref="A29:C29"/>
    <mergeCell ref="E29:F29"/>
    <mergeCell ref="A5:A6"/>
    <mergeCell ref="B5:B6"/>
    <mergeCell ref="C5:C6"/>
    <mergeCell ref="D5:D6"/>
    <mergeCell ref="E5:E6"/>
    <mergeCell ref="F5:F6"/>
    <mergeCell ref="A1:F1"/>
    <mergeCell ref="A2:F2"/>
    <mergeCell ref="A4:B4"/>
    <mergeCell ref="A25:B25"/>
    <mergeCell ref="A26:B26"/>
  </mergeCells>
  <phoneticPr fontId="67" type="noConversion"/>
  <hyperlinks>
    <hyperlink ref="B7" location="'5-10-1应付利息'!A1" display="应付利息" xr:uid="{00000000-0004-0000-5500-000000000000}"/>
    <hyperlink ref="B8" location="'5-10-2应付股利'!A1" display="应付股利" xr:uid="{00000000-0004-0000-5500-000001000000}"/>
    <hyperlink ref="B9" location="'5-10-3其他应付款'!A1" display="其他应付款" xr:uid="{00000000-0004-0000-5500-000002000000}"/>
    <hyperlink ref="A1:F1" location="'5-流动负债汇总'!B16" display="其他应收款评估汇总表" xr:uid="{00000000-0004-0000-5500-000003000000}"/>
  </hyperlinks>
  <printOptions horizontalCentered="1"/>
  <pageMargins left="0.35433070866141703" right="0.35433070866141703" top="0.78740157480314998" bottom="0.59055118110236204" header="0.59055118110236204" footer="0.39370078740157499"/>
  <pageSetup paperSize="9" fitToHeight="0" orientation="landscape" blackAndWhite="1"/>
  <headerFooter scaleWithDoc="0">
    <oddFooter>&amp;C&amp;"宋体,常规"&amp;9共&amp;N页　第&amp;P页</oddFooter>
  </headerFooter>
  <drawing r:id="rId1"/>
  <legacyDrawing r:id="rId2"/>
</worksheet>
</file>

<file path=xl/worksheets/sheet8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I31"/>
  <sheetViews>
    <sheetView view="pageBreakPreview" zoomScale="85" zoomScaleNormal="100" workbookViewId="0">
      <pane xSplit="1" ySplit="6" topLeftCell="B12" activePane="bottomRight" state="frozen"/>
      <selection pane="topRight"/>
      <selection pane="bottomLeft"/>
      <selection pane="bottomRight" sqref="A1:I1"/>
    </sheetView>
  </sheetViews>
  <sheetFormatPr defaultColWidth="8.625" defaultRowHeight="15.75" customHeight="1"/>
  <cols>
    <col min="1" max="1" width="6.5" style="11" customWidth="1"/>
    <col min="2" max="2" width="27.5" style="11" customWidth="1"/>
    <col min="3" max="8" width="14.125" style="11" customWidth="1"/>
    <col min="9" max="9" width="11.75" style="11" customWidth="1"/>
    <col min="10" max="32" width="9" style="11"/>
    <col min="33" max="16384" width="8.625" style="11"/>
  </cols>
  <sheetData>
    <row r="1" spans="1:9" s="7" customFormat="1" ht="30" customHeight="1">
      <c r="A1" s="415" t="str">
        <f>"应付利息评估"&amp;表头信息!E35</f>
        <v>应付利息评估明细表</v>
      </c>
      <c r="B1" s="415"/>
      <c r="C1" s="415"/>
      <c r="D1" s="415"/>
      <c r="E1" s="415"/>
      <c r="F1" s="415"/>
      <c r="G1" s="415"/>
      <c r="H1" s="437"/>
      <c r="I1" s="437"/>
    </row>
    <row r="2" spans="1:9" ht="15.75" customHeight="1">
      <c r="A2" s="417" t="str">
        <f>表头信息!D5&amp;表头信息!E5</f>
        <v>评估基准日：2022年10月31日</v>
      </c>
      <c r="B2" s="417"/>
      <c r="C2" s="417"/>
      <c r="D2" s="417"/>
      <c r="E2" s="417"/>
      <c r="F2" s="417"/>
      <c r="G2" s="417"/>
      <c r="H2" s="457"/>
      <c r="I2" s="457"/>
    </row>
    <row r="3" spans="1:9" ht="15.75" customHeight="1">
      <c r="A3" s="12"/>
      <c r="B3" s="12"/>
      <c r="C3" s="12"/>
      <c r="D3" s="12"/>
      <c r="E3" s="12"/>
      <c r="F3" s="12"/>
      <c r="G3" s="12"/>
      <c r="H3" s="13"/>
      <c r="I3" s="14" t="s">
        <v>875</v>
      </c>
    </row>
    <row r="4" spans="1:9" ht="15.75" customHeight="1">
      <c r="A4" s="458" t="str">
        <f>表头信息!D2&amp;表头信息!E2</f>
        <v>产权持有单位：西安曲江楼观旅游农业开发有限公司</v>
      </c>
      <c r="B4" s="514"/>
      <c r="C4" s="514"/>
      <c r="D4" s="514"/>
      <c r="E4" s="15"/>
      <c r="F4" s="15"/>
      <c r="G4" s="15"/>
      <c r="H4" s="15"/>
      <c r="I4" s="16" t="s">
        <v>3</v>
      </c>
    </row>
    <row r="5" spans="1:9" s="8" customFormat="1" ht="15.75" customHeight="1">
      <c r="A5" s="455" t="s">
        <v>5</v>
      </c>
      <c r="B5" s="455" t="s">
        <v>376</v>
      </c>
      <c r="C5" s="455" t="s">
        <v>389</v>
      </c>
      <c r="D5" s="455" t="s">
        <v>420</v>
      </c>
      <c r="E5" s="455" t="s">
        <v>421</v>
      </c>
      <c r="F5" s="455" t="s">
        <v>422</v>
      </c>
      <c r="G5" s="455" t="s">
        <v>238</v>
      </c>
      <c r="H5" s="455" t="s">
        <v>239</v>
      </c>
      <c r="I5" s="455" t="s">
        <v>8</v>
      </c>
    </row>
    <row r="6" spans="1:9" s="8" customFormat="1" ht="15.75" customHeight="1">
      <c r="A6" s="456"/>
      <c r="B6" s="456"/>
      <c r="C6" s="456"/>
      <c r="D6" s="456"/>
      <c r="E6" s="456"/>
      <c r="F6" s="456"/>
      <c r="G6" s="456"/>
      <c r="H6" s="456"/>
      <c r="I6" s="456"/>
    </row>
    <row r="7" spans="1:9" s="9" customFormat="1" ht="15.75" customHeight="1">
      <c r="A7" s="17">
        <v>1</v>
      </c>
      <c r="B7" s="18"/>
      <c r="C7" s="19"/>
      <c r="D7" s="72"/>
      <c r="E7" s="17"/>
      <c r="F7" s="58"/>
      <c r="G7" s="20"/>
      <c r="H7" s="20"/>
      <c r="I7" s="21"/>
    </row>
    <row r="8" spans="1:9" s="9" customFormat="1" ht="15.75" customHeight="1">
      <c r="A8" s="17">
        <v>2</v>
      </c>
      <c r="B8" s="18"/>
      <c r="C8" s="19"/>
      <c r="D8" s="72"/>
      <c r="E8" s="17"/>
      <c r="F8" s="58"/>
      <c r="G8" s="20"/>
      <c r="H8" s="20"/>
      <c r="I8" s="21"/>
    </row>
    <row r="9" spans="1:9" s="9" customFormat="1" ht="15.75" customHeight="1">
      <c r="A9" s="17">
        <v>3</v>
      </c>
      <c r="B9" s="18"/>
      <c r="C9" s="19"/>
      <c r="D9" s="72"/>
      <c r="E9" s="17"/>
      <c r="F9" s="58"/>
      <c r="G9" s="20"/>
      <c r="H9" s="20"/>
      <c r="I9" s="21"/>
    </row>
    <row r="10" spans="1:9" s="9" customFormat="1" ht="15.75" customHeight="1">
      <c r="A10" s="17">
        <v>4</v>
      </c>
      <c r="B10" s="18"/>
      <c r="C10" s="19"/>
      <c r="D10" s="72"/>
      <c r="E10" s="17"/>
      <c r="F10" s="58"/>
      <c r="G10" s="20"/>
      <c r="H10" s="20"/>
      <c r="I10" s="21"/>
    </row>
    <row r="11" spans="1:9" s="9" customFormat="1" ht="15.75" customHeight="1">
      <c r="A11" s="17">
        <v>5</v>
      </c>
      <c r="B11" s="18"/>
      <c r="C11" s="19"/>
      <c r="D11" s="72"/>
      <c r="E11" s="17"/>
      <c r="F11" s="58"/>
      <c r="G11" s="20"/>
      <c r="H11" s="20"/>
      <c r="I11" s="21"/>
    </row>
    <row r="12" spans="1:9" s="9" customFormat="1" ht="15.75" customHeight="1">
      <c r="A12" s="17">
        <v>6</v>
      </c>
      <c r="B12" s="18"/>
      <c r="C12" s="19"/>
      <c r="D12" s="72"/>
      <c r="E12" s="17"/>
      <c r="F12" s="58"/>
      <c r="G12" s="20"/>
      <c r="H12" s="20"/>
      <c r="I12" s="21"/>
    </row>
    <row r="13" spans="1:9" s="9" customFormat="1" ht="15.75" customHeight="1">
      <c r="A13" s="17">
        <v>7</v>
      </c>
      <c r="B13" s="18"/>
      <c r="C13" s="19"/>
      <c r="D13" s="72"/>
      <c r="E13" s="17"/>
      <c r="F13" s="58"/>
      <c r="G13" s="20"/>
      <c r="H13" s="20"/>
      <c r="I13" s="21"/>
    </row>
    <row r="14" spans="1:9" s="9" customFormat="1" ht="15.75" customHeight="1">
      <c r="A14" s="17">
        <v>8</v>
      </c>
      <c r="B14" s="18"/>
      <c r="C14" s="19"/>
      <c r="D14" s="72"/>
      <c r="E14" s="17"/>
      <c r="F14" s="58"/>
      <c r="G14" s="20"/>
      <c r="H14" s="20"/>
      <c r="I14" s="21"/>
    </row>
    <row r="15" spans="1:9" s="9" customFormat="1" ht="15.75" customHeight="1">
      <c r="A15" s="17">
        <v>9</v>
      </c>
      <c r="B15" s="18"/>
      <c r="C15" s="19"/>
      <c r="D15" s="72"/>
      <c r="E15" s="17"/>
      <c r="F15" s="58"/>
      <c r="G15" s="20"/>
      <c r="H15" s="20"/>
      <c r="I15" s="21"/>
    </row>
    <row r="16" spans="1:9" s="9" customFormat="1" ht="15.75" customHeight="1">
      <c r="A16" s="17">
        <v>10</v>
      </c>
      <c r="B16" s="18"/>
      <c r="C16" s="19"/>
      <c r="D16" s="72"/>
      <c r="E16" s="17"/>
      <c r="F16" s="58"/>
      <c r="G16" s="20"/>
      <c r="H16" s="20"/>
      <c r="I16" s="21"/>
    </row>
    <row r="17" spans="1:9" s="9" customFormat="1" ht="15.75" customHeight="1">
      <c r="A17" s="17">
        <v>11</v>
      </c>
      <c r="B17" s="18"/>
      <c r="C17" s="19"/>
      <c r="D17" s="72"/>
      <c r="E17" s="17"/>
      <c r="F17" s="58"/>
      <c r="G17" s="20"/>
      <c r="H17" s="20"/>
      <c r="I17" s="21"/>
    </row>
    <row r="18" spans="1:9" s="9" customFormat="1" ht="15.75" customHeight="1">
      <c r="A18" s="17">
        <v>12</v>
      </c>
      <c r="B18" s="18"/>
      <c r="C18" s="19"/>
      <c r="D18" s="72"/>
      <c r="E18" s="17"/>
      <c r="F18" s="58"/>
      <c r="G18" s="20"/>
      <c r="H18" s="20"/>
      <c r="I18" s="21"/>
    </row>
    <row r="19" spans="1:9" s="9" customFormat="1" ht="15.75" customHeight="1">
      <c r="A19" s="17">
        <v>13</v>
      </c>
      <c r="B19" s="18"/>
      <c r="C19" s="19"/>
      <c r="D19" s="72"/>
      <c r="E19" s="17"/>
      <c r="F19" s="58"/>
      <c r="G19" s="20"/>
      <c r="H19" s="20"/>
      <c r="I19" s="21"/>
    </row>
    <row r="20" spans="1:9" s="9" customFormat="1" ht="15.75" customHeight="1">
      <c r="A20" s="17">
        <v>14</v>
      </c>
      <c r="B20" s="18"/>
      <c r="C20" s="19"/>
      <c r="D20" s="72"/>
      <c r="E20" s="17"/>
      <c r="F20" s="58"/>
      <c r="G20" s="20"/>
      <c r="H20" s="20"/>
      <c r="I20" s="21"/>
    </row>
    <row r="21" spans="1:9" s="9" customFormat="1" ht="15.75" customHeight="1">
      <c r="A21" s="17">
        <v>15</v>
      </c>
      <c r="B21" s="18"/>
      <c r="C21" s="19"/>
      <c r="D21" s="72"/>
      <c r="E21" s="17"/>
      <c r="F21" s="58"/>
      <c r="G21" s="20"/>
      <c r="H21" s="20"/>
      <c r="I21" s="21"/>
    </row>
    <row r="22" spans="1:9" s="9" customFormat="1" ht="15.75" customHeight="1">
      <c r="A22" s="17">
        <v>16</v>
      </c>
      <c r="B22" s="18"/>
      <c r="C22" s="19"/>
      <c r="D22" s="72"/>
      <c r="E22" s="17"/>
      <c r="F22" s="58"/>
      <c r="G22" s="20"/>
      <c r="H22" s="20"/>
      <c r="I22" s="21"/>
    </row>
    <row r="23" spans="1:9" s="9" customFormat="1" ht="15.75" customHeight="1">
      <c r="A23" s="17">
        <v>17</v>
      </c>
      <c r="B23" s="18"/>
      <c r="C23" s="19"/>
      <c r="D23" s="72"/>
      <c r="E23" s="17"/>
      <c r="F23" s="58"/>
      <c r="G23" s="20"/>
      <c r="H23" s="20"/>
      <c r="I23" s="21"/>
    </row>
    <row r="24" spans="1:9" s="9" customFormat="1" ht="15.75" customHeight="1">
      <c r="A24" s="17">
        <v>18</v>
      </c>
      <c r="B24" s="18"/>
      <c r="C24" s="19"/>
      <c r="D24" s="72"/>
      <c r="E24" s="17"/>
      <c r="F24" s="58"/>
      <c r="G24" s="20"/>
      <c r="H24" s="20"/>
      <c r="I24" s="21"/>
    </row>
    <row r="25" spans="1:9" s="9" customFormat="1" ht="15.75" customHeight="1">
      <c r="A25" s="17">
        <v>19</v>
      </c>
      <c r="B25" s="18"/>
      <c r="C25" s="19"/>
      <c r="D25" s="72"/>
      <c r="E25" s="17"/>
      <c r="F25" s="58"/>
      <c r="G25" s="20"/>
      <c r="H25" s="20"/>
      <c r="I25" s="21"/>
    </row>
    <row r="26" spans="1:9" s="9" customFormat="1" ht="15.75" customHeight="1">
      <c r="A26" s="17">
        <v>20</v>
      </c>
      <c r="B26" s="18"/>
      <c r="C26" s="19"/>
      <c r="D26" s="72"/>
      <c r="E26" s="17"/>
      <c r="F26" s="58"/>
      <c r="G26" s="20"/>
      <c r="H26" s="20"/>
      <c r="I26" s="21"/>
    </row>
    <row r="27" spans="1:9" s="9" customFormat="1" ht="15.75" customHeight="1">
      <c r="A27" s="433" t="s">
        <v>384</v>
      </c>
      <c r="B27" s="452"/>
      <c r="C27" s="452"/>
      <c r="D27" s="452"/>
      <c r="E27" s="452"/>
      <c r="F27" s="434"/>
      <c r="G27" s="23">
        <f>SUM(G7:G26)</f>
        <v>0</v>
      </c>
      <c r="H27" s="23">
        <f>SUM(H7:H26)</f>
        <v>0</v>
      </c>
      <c r="I27" s="24"/>
    </row>
    <row r="28" spans="1:9" s="10" customFormat="1" ht="15.75" customHeight="1">
      <c r="A28" s="25"/>
      <c r="D28" s="418"/>
      <c r="E28" s="418"/>
      <c r="F28" s="418"/>
      <c r="G28" s="26"/>
      <c r="H28" s="26"/>
      <c r="I28" s="26"/>
    </row>
    <row r="29" spans="1:9" s="10" customFormat="1" ht="15.75" customHeight="1">
      <c r="A29" s="425" t="str">
        <f>表头信息!D8&amp;表头信息!E8</f>
        <v>产权持有单位填表人：谭勃</v>
      </c>
      <c r="B29" s="425"/>
      <c r="C29" s="425"/>
      <c r="D29" s="425"/>
      <c r="E29" s="31"/>
      <c r="F29" s="31"/>
      <c r="G29" s="426" t="str">
        <f>表头信息!D20&amp;表头信息!E23</f>
        <v>评估人员：柳青、殷涛</v>
      </c>
      <c r="H29" s="489"/>
      <c r="I29" s="489"/>
    </row>
    <row r="30" spans="1:9" s="10" customFormat="1" ht="15.75" customHeight="1">
      <c r="A30" s="30" t="str">
        <f>表头信息!D11&amp;表头信息!E11</f>
        <v>填表日期：2022年11月2日</v>
      </c>
      <c r="B30" s="28"/>
      <c r="C30" s="28"/>
      <c r="D30" s="28"/>
      <c r="E30" s="31"/>
      <c r="F30" s="31"/>
      <c r="H30" s="31"/>
      <c r="I30" s="31"/>
    </row>
    <row r="31" spans="1:9" ht="15.75" customHeight="1">
      <c r="D31" s="56"/>
      <c r="E31" s="56"/>
      <c r="F31" s="56"/>
    </row>
  </sheetData>
  <protectedRanges>
    <protectedRange sqref="A7:I26" name="区域1"/>
  </protectedRanges>
  <mergeCells count="16">
    <mergeCell ref="A29:D29"/>
    <mergeCell ref="G29:I29"/>
    <mergeCell ref="A5:A6"/>
    <mergeCell ref="B5:B6"/>
    <mergeCell ref="C5:C6"/>
    <mergeCell ref="D5:D6"/>
    <mergeCell ref="E5:E6"/>
    <mergeCell ref="F5:F6"/>
    <mergeCell ref="G5:G6"/>
    <mergeCell ref="H5:H6"/>
    <mergeCell ref="I5:I6"/>
    <mergeCell ref="A1:I1"/>
    <mergeCell ref="A2:I2"/>
    <mergeCell ref="A4:D4"/>
    <mergeCell ref="A27:F27"/>
    <mergeCell ref="D28:F28"/>
  </mergeCells>
  <phoneticPr fontId="67" type="noConversion"/>
  <hyperlinks>
    <hyperlink ref="A1:I1" location="'5-流动负债汇总'!B14" display="=&quot;应付利息评估&quot;&amp;表头信息!E35" xr:uid="{00000000-0004-0000-56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7928" r:id="rId4" name="Check Box 72">
              <controlPr defaultSize="0" autoPict="0" macro="[0]!应付利息_复选框72_Click">
                <anchor moveWithCells="1">
                  <from>
                    <xdr:col>9</xdr:col>
                    <xdr:colOff>85725</xdr:colOff>
                    <xdr:row>0</xdr:row>
                    <xdr:rowOff>104775</xdr:rowOff>
                  </from>
                  <to>
                    <xdr:col>11</xdr:col>
                    <xdr:colOff>57150</xdr:colOff>
                    <xdr:row>1</xdr:row>
                    <xdr:rowOff>142875</xdr:rowOff>
                  </to>
                </anchor>
              </controlPr>
            </control>
          </mc:Choice>
        </mc:AlternateContent>
      </controls>
    </mc:Choice>
  </mc:AlternateContent>
</worksheet>
</file>

<file path=xl/worksheets/sheet8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G31"/>
  <sheetViews>
    <sheetView view="pageBreakPreview" zoomScale="85" zoomScaleNormal="100" workbookViewId="0">
      <pane xSplit="1" ySplit="6" topLeftCell="B7" activePane="bottomRight" state="frozen"/>
      <selection pane="topRight"/>
      <selection pane="bottomLeft"/>
      <selection pane="bottomRight" sqref="A1:G1"/>
    </sheetView>
  </sheetViews>
  <sheetFormatPr defaultColWidth="8.625" defaultRowHeight="15.75" customHeight="1"/>
  <cols>
    <col min="1" max="1" width="6.875" style="11" customWidth="1"/>
    <col min="2" max="2" width="32" style="11" customWidth="1"/>
    <col min="3" max="6" width="17.5" style="11" customWidth="1"/>
    <col min="7" max="7" width="21.375" style="11" customWidth="1"/>
    <col min="8" max="32" width="9" style="11"/>
    <col min="33" max="16384" width="8.625" style="11"/>
  </cols>
  <sheetData>
    <row r="1" spans="1:7" s="7" customFormat="1" ht="30" customHeight="1">
      <c r="A1" s="415" t="str">
        <f>"应付股利（应付利润）评估"&amp;表头信息!E35</f>
        <v>应付股利（应付利润）评估明细表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876</v>
      </c>
    </row>
    <row r="4" spans="1:7" ht="15.75" customHeight="1">
      <c r="A4" s="458" t="str">
        <f>表头信息!D2&amp;表头信息!E2</f>
        <v>产权持有单位：西安曲江楼观旅游农业开发有限公司</v>
      </c>
      <c r="B4" s="514"/>
      <c r="C4" s="514"/>
      <c r="D4" s="514"/>
      <c r="E4" s="15"/>
      <c r="F4" s="15"/>
      <c r="G4" s="16" t="s">
        <v>3</v>
      </c>
    </row>
    <row r="5" spans="1:7" s="8" customFormat="1" ht="15.75" customHeight="1">
      <c r="A5" s="455" t="s">
        <v>5</v>
      </c>
      <c r="B5" s="455" t="s">
        <v>877</v>
      </c>
      <c r="C5" s="455" t="s">
        <v>389</v>
      </c>
      <c r="D5" s="455" t="s">
        <v>878</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18"/>
      <c r="C13" s="19"/>
      <c r="D13" s="17"/>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row r="31" spans="1:7" ht="15.75" customHeight="1">
      <c r="D31" s="56"/>
      <c r="E31" s="56"/>
      <c r="F31" s="56"/>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D4"/>
    <mergeCell ref="A27:D27"/>
    <mergeCell ref="D28:F28"/>
  </mergeCells>
  <phoneticPr fontId="67" type="noConversion"/>
  <hyperlinks>
    <hyperlink ref="A1:G1" location="'5-流动负债汇总'!B15" display="=&quot;应付股利（应付利润）评估&quot;&amp;表头信息!E35" xr:uid="{00000000-0004-0000-57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8952" r:id="rId4" name="Check Box 72">
              <controlPr defaultSize="0" autoPict="0" macro="[0]!应付股利_复选框72_Click">
                <anchor moveWithCells="1">
                  <from>
                    <xdr:col>7</xdr:col>
                    <xdr:colOff>104775</xdr:colOff>
                    <xdr:row>0</xdr:row>
                    <xdr:rowOff>104775</xdr:rowOff>
                  </from>
                  <to>
                    <xdr:col>9</xdr:col>
                    <xdr:colOff>133350</xdr:colOff>
                    <xdr:row>2</xdr:row>
                    <xdr:rowOff>9525</xdr:rowOff>
                  </to>
                </anchor>
              </controlPr>
            </control>
          </mc:Choice>
        </mc:AlternateContent>
      </controls>
    </mc:Choice>
  </mc:AlternateContent>
</worksheet>
</file>

<file path=xl/worksheets/sheet8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N31"/>
  <sheetViews>
    <sheetView view="pageBreakPreview" zoomScale="85" zoomScaleNormal="100" workbookViewId="0">
      <pane xSplit="1" ySplit="6" topLeftCell="B7" activePane="bottomRight" state="frozen"/>
      <selection pane="topRight"/>
      <selection pane="bottomLeft"/>
      <selection pane="bottomRight" sqref="A1:N1"/>
    </sheetView>
  </sheetViews>
  <sheetFormatPr defaultColWidth="8.625" defaultRowHeight="15.75" customHeight="1"/>
  <cols>
    <col min="1" max="1" width="6" style="11" customWidth="1"/>
    <col min="2" max="2" width="32.5" style="11" customWidth="1"/>
    <col min="3" max="3" width="17.125" style="11" customWidth="1"/>
    <col min="4" max="4" width="15.375" style="11" customWidth="1"/>
    <col min="5" max="5" width="8.875" style="11" customWidth="1"/>
    <col min="6" max="6" width="17.125" style="11" customWidth="1"/>
    <col min="7" max="12" width="17.125" style="11" hidden="1" customWidth="1"/>
    <col min="13" max="13" width="17.125" style="11" customWidth="1"/>
    <col min="14" max="14" width="16.75" style="11" customWidth="1"/>
    <col min="15" max="32" width="9" style="11"/>
    <col min="33" max="16384" width="8.625" style="11"/>
  </cols>
  <sheetData>
    <row r="1" spans="1:14" s="7" customFormat="1" ht="30" customHeight="1">
      <c r="A1" s="415" t="str">
        <f>"其他应付款评估"&amp;表头信息!E35</f>
        <v>其他应付款评估明细表</v>
      </c>
      <c r="B1" s="415"/>
      <c r="C1" s="415"/>
      <c r="D1" s="415"/>
      <c r="E1" s="415"/>
      <c r="F1" s="415"/>
      <c r="G1" s="415"/>
      <c r="H1" s="415"/>
      <c r="I1" s="415"/>
      <c r="J1" s="415"/>
      <c r="K1" s="415"/>
      <c r="L1" s="415"/>
      <c r="M1" s="415"/>
      <c r="N1" s="415"/>
    </row>
    <row r="2" spans="1:14" ht="15.75" customHeight="1">
      <c r="A2" s="417" t="str">
        <f>表头信息!D5&amp;表头信息!E5</f>
        <v>评估基准日：2022年10月31日</v>
      </c>
      <c r="B2" s="417"/>
      <c r="C2" s="417"/>
      <c r="D2" s="417"/>
      <c r="E2" s="417"/>
      <c r="F2" s="417"/>
      <c r="G2" s="417"/>
      <c r="H2" s="417"/>
      <c r="I2" s="417"/>
      <c r="J2" s="417"/>
      <c r="K2" s="417"/>
      <c r="L2" s="417"/>
      <c r="M2" s="417"/>
      <c r="N2" s="457"/>
    </row>
    <row r="3" spans="1:14" ht="15.75" customHeight="1">
      <c r="A3" s="12"/>
      <c r="B3" s="12"/>
      <c r="C3" s="12"/>
      <c r="D3" s="12"/>
      <c r="E3" s="12"/>
      <c r="F3" s="12"/>
      <c r="G3" s="12"/>
      <c r="H3" s="12"/>
      <c r="I3" s="12"/>
      <c r="J3" s="12"/>
      <c r="K3" s="12"/>
      <c r="L3" s="12"/>
      <c r="M3" s="12"/>
      <c r="N3" s="14" t="s">
        <v>879</v>
      </c>
    </row>
    <row r="4" spans="1:14" ht="15.75" customHeight="1">
      <c r="A4" s="458" t="str">
        <f>表头信息!D2&amp;表头信息!E2</f>
        <v>产权持有单位：西安曲江楼观旅游农业开发有限公司</v>
      </c>
      <c r="B4" s="514"/>
      <c r="C4" s="514"/>
      <c r="D4" s="514"/>
      <c r="E4" s="12"/>
      <c r="F4" s="15"/>
      <c r="G4" s="15"/>
      <c r="H4" s="15"/>
      <c r="I4" s="15"/>
      <c r="J4" s="15"/>
      <c r="K4" s="15"/>
      <c r="L4" s="15"/>
      <c r="M4" s="15"/>
      <c r="N4" s="16" t="s">
        <v>3</v>
      </c>
    </row>
    <row r="5" spans="1:14" s="8" customFormat="1" ht="15.75" customHeight="1">
      <c r="A5" s="455" t="s">
        <v>5</v>
      </c>
      <c r="B5" s="455" t="s">
        <v>376</v>
      </c>
      <c r="C5" s="455" t="s">
        <v>389</v>
      </c>
      <c r="D5" s="455" t="s">
        <v>388</v>
      </c>
      <c r="E5" s="455" t="s">
        <v>391</v>
      </c>
      <c r="F5" s="455" t="s">
        <v>238</v>
      </c>
      <c r="G5" s="476" t="s">
        <v>390</v>
      </c>
      <c r="H5" s="476"/>
      <c r="I5" s="476"/>
      <c r="J5" s="476"/>
      <c r="K5" s="476"/>
      <c r="L5" s="476"/>
      <c r="M5" s="455" t="s">
        <v>239</v>
      </c>
      <c r="N5" s="455" t="s">
        <v>8</v>
      </c>
    </row>
    <row r="6" spans="1:14" s="8" customFormat="1" ht="15.75" customHeight="1">
      <c r="A6" s="456"/>
      <c r="B6" s="456"/>
      <c r="C6" s="456"/>
      <c r="D6" s="456"/>
      <c r="E6" s="463"/>
      <c r="F6" s="456"/>
      <c r="G6" s="36" t="s">
        <v>844</v>
      </c>
      <c r="H6" s="36" t="s">
        <v>845</v>
      </c>
      <c r="I6" s="36" t="s">
        <v>846</v>
      </c>
      <c r="J6" s="36" t="s">
        <v>847</v>
      </c>
      <c r="K6" s="36" t="s">
        <v>848</v>
      </c>
      <c r="L6" s="36" t="s">
        <v>849</v>
      </c>
      <c r="M6" s="456"/>
      <c r="N6" s="456"/>
    </row>
    <row r="7" spans="1:14" s="9" customFormat="1" ht="15.75" customHeight="1">
      <c r="A7" s="17">
        <v>1</v>
      </c>
      <c r="B7" s="18"/>
      <c r="C7" s="19"/>
      <c r="D7" s="17"/>
      <c r="E7" s="17"/>
      <c r="F7" s="20"/>
      <c r="G7" s="20"/>
      <c r="H7" s="20"/>
      <c r="I7" s="20"/>
      <c r="J7" s="20"/>
      <c r="K7" s="20"/>
      <c r="L7" s="20"/>
      <c r="M7" s="20"/>
      <c r="N7" s="21"/>
    </row>
    <row r="8" spans="1:14" s="9" customFormat="1" ht="15.75" customHeight="1">
      <c r="A8" s="17">
        <v>2</v>
      </c>
      <c r="B8" s="18"/>
      <c r="C8" s="19"/>
      <c r="D8" s="17"/>
      <c r="E8" s="17"/>
      <c r="F8" s="20"/>
      <c r="G8" s="20"/>
      <c r="H8" s="20"/>
      <c r="I8" s="20"/>
      <c r="J8" s="20"/>
      <c r="K8" s="20"/>
      <c r="L8" s="20"/>
      <c r="M8" s="20"/>
      <c r="N8" s="21"/>
    </row>
    <row r="9" spans="1:14" s="9" customFormat="1" ht="15.75" customHeight="1">
      <c r="A9" s="17">
        <v>3</v>
      </c>
      <c r="B9" s="18"/>
      <c r="C9" s="19"/>
      <c r="D9" s="17"/>
      <c r="E9" s="17"/>
      <c r="F9" s="20"/>
      <c r="G9" s="20"/>
      <c r="H9" s="20"/>
      <c r="I9" s="20"/>
      <c r="J9" s="20"/>
      <c r="K9" s="20"/>
      <c r="L9" s="20"/>
      <c r="M9" s="20"/>
      <c r="N9" s="21"/>
    </row>
    <row r="10" spans="1:14" s="9" customFormat="1" ht="15.75" customHeight="1">
      <c r="A10" s="17">
        <v>4</v>
      </c>
      <c r="B10" s="18"/>
      <c r="C10" s="19"/>
      <c r="D10" s="17"/>
      <c r="E10" s="17"/>
      <c r="F10" s="20"/>
      <c r="G10" s="20"/>
      <c r="H10" s="20"/>
      <c r="I10" s="20"/>
      <c r="J10" s="20"/>
      <c r="K10" s="20"/>
      <c r="L10" s="20"/>
      <c r="M10" s="20"/>
      <c r="N10" s="21"/>
    </row>
    <row r="11" spans="1:14" s="9" customFormat="1" ht="15.75" customHeight="1">
      <c r="A11" s="17">
        <v>5</v>
      </c>
      <c r="B11" s="18"/>
      <c r="C11" s="19"/>
      <c r="D11" s="17"/>
      <c r="E11" s="17"/>
      <c r="F11" s="20"/>
      <c r="G11" s="20"/>
      <c r="H11" s="20"/>
      <c r="I11" s="20"/>
      <c r="J11" s="20"/>
      <c r="K11" s="20"/>
      <c r="L11" s="20"/>
      <c r="M11" s="20"/>
      <c r="N11" s="21"/>
    </row>
    <row r="12" spans="1:14" s="9" customFormat="1" ht="15.75" customHeight="1">
      <c r="A12" s="17">
        <v>6</v>
      </c>
      <c r="B12" s="18"/>
      <c r="C12" s="19"/>
      <c r="D12" s="17"/>
      <c r="E12" s="17"/>
      <c r="F12" s="20"/>
      <c r="G12" s="20"/>
      <c r="H12" s="20"/>
      <c r="I12" s="20"/>
      <c r="J12" s="20"/>
      <c r="K12" s="20"/>
      <c r="L12" s="20"/>
      <c r="M12" s="20"/>
      <c r="N12" s="21"/>
    </row>
    <row r="13" spans="1:14" s="9" customFormat="1" ht="15.75" customHeight="1">
      <c r="A13" s="17">
        <v>7</v>
      </c>
      <c r="B13" s="18"/>
      <c r="C13" s="19"/>
      <c r="D13" s="17"/>
      <c r="E13" s="17"/>
      <c r="F13" s="20"/>
      <c r="G13" s="20"/>
      <c r="H13" s="20"/>
      <c r="I13" s="20"/>
      <c r="J13" s="20"/>
      <c r="K13" s="20"/>
      <c r="L13" s="20"/>
      <c r="M13" s="20"/>
      <c r="N13" s="21"/>
    </row>
    <row r="14" spans="1:14" s="9" customFormat="1" ht="15.75" customHeight="1">
      <c r="A14" s="17">
        <v>8</v>
      </c>
      <c r="B14" s="18"/>
      <c r="C14" s="19"/>
      <c r="D14" s="17"/>
      <c r="E14" s="17"/>
      <c r="F14" s="20"/>
      <c r="G14" s="20"/>
      <c r="H14" s="20"/>
      <c r="I14" s="20"/>
      <c r="J14" s="20"/>
      <c r="K14" s="20"/>
      <c r="L14" s="20"/>
      <c r="M14" s="20"/>
      <c r="N14" s="21"/>
    </row>
    <row r="15" spans="1:14" s="9" customFormat="1" ht="15.75" customHeight="1">
      <c r="A15" s="17">
        <v>9</v>
      </c>
      <c r="B15" s="18"/>
      <c r="C15" s="19"/>
      <c r="D15" s="17"/>
      <c r="E15" s="17"/>
      <c r="F15" s="20"/>
      <c r="G15" s="20"/>
      <c r="H15" s="20"/>
      <c r="I15" s="20"/>
      <c r="J15" s="20"/>
      <c r="K15" s="20"/>
      <c r="L15" s="20"/>
      <c r="M15" s="20"/>
      <c r="N15" s="21"/>
    </row>
    <row r="16" spans="1:14" s="9" customFormat="1" ht="15.75" customHeight="1">
      <c r="A16" s="17">
        <v>10</v>
      </c>
      <c r="B16" s="69"/>
      <c r="C16" s="19"/>
      <c r="D16" s="70"/>
      <c r="E16" s="70"/>
      <c r="F16" s="20"/>
      <c r="G16" s="20"/>
      <c r="H16" s="20"/>
      <c r="I16" s="20"/>
      <c r="J16" s="20"/>
      <c r="K16" s="20"/>
      <c r="L16" s="20"/>
      <c r="M16" s="20"/>
      <c r="N16" s="21"/>
    </row>
    <row r="17" spans="1:14" s="9" customFormat="1" ht="15.75" customHeight="1">
      <c r="A17" s="17">
        <v>11</v>
      </c>
      <c r="B17" s="69"/>
      <c r="C17" s="19"/>
      <c r="D17" s="70"/>
      <c r="E17" s="70"/>
      <c r="F17" s="20"/>
      <c r="G17" s="20"/>
      <c r="H17" s="20"/>
      <c r="I17" s="20"/>
      <c r="J17" s="20"/>
      <c r="K17" s="20"/>
      <c r="L17" s="20"/>
      <c r="M17" s="20"/>
      <c r="N17" s="71"/>
    </row>
    <row r="18" spans="1:14" s="9" customFormat="1" ht="15.75" customHeight="1">
      <c r="A18" s="17">
        <v>12</v>
      </c>
      <c r="B18" s="69"/>
      <c r="C18" s="19"/>
      <c r="D18" s="70"/>
      <c r="E18" s="70"/>
      <c r="F18" s="20"/>
      <c r="G18" s="20"/>
      <c r="H18" s="20"/>
      <c r="I18" s="20"/>
      <c r="J18" s="20"/>
      <c r="K18" s="20"/>
      <c r="L18" s="20"/>
      <c r="M18" s="20"/>
      <c r="N18" s="21"/>
    </row>
    <row r="19" spans="1:14" s="9" customFormat="1" ht="15.75" customHeight="1">
      <c r="A19" s="17">
        <v>13</v>
      </c>
      <c r="B19" s="69"/>
      <c r="C19" s="19"/>
      <c r="D19" s="70"/>
      <c r="E19" s="70"/>
      <c r="F19" s="20"/>
      <c r="G19" s="20"/>
      <c r="H19" s="20"/>
      <c r="I19" s="20"/>
      <c r="J19" s="20"/>
      <c r="K19" s="20"/>
      <c r="L19" s="20"/>
      <c r="M19" s="20"/>
      <c r="N19" s="21"/>
    </row>
    <row r="20" spans="1:14" s="9" customFormat="1" ht="15.75" customHeight="1">
      <c r="A20" s="17">
        <v>14</v>
      </c>
      <c r="B20" s="69"/>
      <c r="C20" s="19"/>
      <c r="D20" s="70"/>
      <c r="E20" s="70"/>
      <c r="F20" s="20"/>
      <c r="G20" s="20"/>
      <c r="H20" s="20"/>
      <c r="I20" s="20"/>
      <c r="J20" s="20"/>
      <c r="K20" s="20"/>
      <c r="L20" s="20"/>
      <c r="M20" s="20"/>
      <c r="N20" s="21"/>
    </row>
    <row r="21" spans="1:14" s="9" customFormat="1" ht="15.75" customHeight="1">
      <c r="A21" s="17">
        <v>15</v>
      </c>
      <c r="B21" s="69"/>
      <c r="C21" s="19"/>
      <c r="D21" s="70"/>
      <c r="E21" s="70"/>
      <c r="F21" s="20"/>
      <c r="G21" s="20"/>
      <c r="H21" s="20"/>
      <c r="I21" s="20"/>
      <c r="J21" s="20"/>
      <c r="K21" s="20"/>
      <c r="L21" s="20"/>
      <c r="M21" s="20"/>
      <c r="N21" s="21"/>
    </row>
    <row r="22" spans="1:14" s="9" customFormat="1" ht="15.75" customHeight="1">
      <c r="A22" s="17">
        <v>16</v>
      </c>
      <c r="B22" s="69"/>
      <c r="C22" s="19"/>
      <c r="D22" s="70"/>
      <c r="E22" s="70"/>
      <c r="F22" s="20"/>
      <c r="G22" s="20"/>
      <c r="H22" s="20"/>
      <c r="I22" s="20"/>
      <c r="J22" s="20"/>
      <c r="K22" s="20"/>
      <c r="L22" s="20"/>
      <c r="M22" s="20"/>
      <c r="N22" s="21"/>
    </row>
    <row r="23" spans="1:14" s="9" customFormat="1" ht="15.75" customHeight="1">
      <c r="A23" s="17">
        <v>17</v>
      </c>
      <c r="B23" s="69"/>
      <c r="C23" s="19"/>
      <c r="D23" s="70"/>
      <c r="E23" s="70"/>
      <c r="F23" s="20"/>
      <c r="G23" s="20"/>
      <c r="H23" s="20"/>
      <c r="I23" s="20"/>
      <c r="J23" s="20"/>
      <c r="K23" s="20"/>
      <c r="L23" s="20"/>
      <c r="M23" s="20"/>
      <c r="N23" s="21"/>
    </row>
    <row r="24" spans="1:14" s="9" customFormat="1" ht="15.75" customHeight="1">
      <c r="A24" s="17">
        <v>18</v>
      </c>
      <c r="B24" s="69"/>
      <c r="C24" s="19"/>
      <c r="D24" s="70"/>
      <c r="E24" s="70"/>
      <c r="F24" s="20"/>
      <c r="G24" s="20"/>
      <c r="H24" s="20"/>
      <c r="I24" s="20"/>
      <c r="J24" s="20"/>
      <c r="K24" s="20"/>
      <c r="L24" s="20"/>
      <c r="M24" s="20"/>
      <c r="N24" s="21"/>
    </row>
    <row r="25" spans="1:14" s="9" customFormat="1" ht="15.75" customHeight="1">
      <c r="A25" s="17">
        <v>19</v>
      </c>
      <c r="B25" s="69"/>
      <c r="C25" s="19"/>
      <c r="D25" s="70"/>
      <c r="E25" s="70"/>
      <c r="F25" s="20"/>
      <c r="G25" s="20"/>
      <c r="H25" s="20"/>
      <c r="I25" s="20"/>
      <c r="J25" s="20"/>
      <c r="K25" s="20"/>
      <c r="L25" s="20"/>
      <c r="M25" s="20"/>
      <c r="N25" s="21"/>
    </row>
    <row r="26" spans="1:14" s="9" customFormat="1" ht="15.75" customHeight="1">
      <c r="A26" s="17">
        <v>20</v>
      </c>
      <c r="B26" s="69"/>
      <c r="C26" s="19"/>
      <c r="D26" s="70"/>
      <c r="E26" s="70"/>
      <c r="F26" s="20"/>
      <c r="G26" s="20"/>
      <c r="H26" s="20"/>
      <c r="I26" s="20"/>
      <c r="J26" s="20"/>
      <c r="K26" s="20"/>
      <c r="L26" s="20"/>
      <c r="M26" s="20"/>
      <c r="N26" s="21"/>
    </row>
    <row r="27" spans="1:14" s="9" customFormat="1" ht="15.75" customHeight="1">
      <c r="A27" s="433" t="s">
        <v>384</v>
      </c>
      <c r="B27" s="452"/>
      <c r="C27" s="452"/>
      <c r="D27" s="434"/>
      <c r="E27" s="22"/>
      <c r="F27" s="23">
        <f>SUM(F7:F26)</f>
        <v>0</v>
      </c>
      <c r="G27" s="23"/>
      <c r="H27" s="23"/>
      <c r="I27" s="23"/>
      <c r="J27" s="23"/>
      <c r="K27" s="23"/>
      <c r="L27" s="23"/>
      <c r="M27" s="23">
        <f>SUM(M7:M26)</f>
        <v>0</v>
      </c>
      <c r="N27" s="24"/>
    </row>
    <row r="28" spans="1:14" s="10" customFormat="1" ht="15.75" customHeight="1">
      <c r="A28" s="25"/>
      <c r="D28" s="418"/>
      <c r="E28" s="418"/>
      <c r="F28" s="418"/>
      <c r="G28" s="418"/>
      <c r="H28" s="418"/>
      <c r="I28" s="418"/>
      <c r="J28" s="418"/>
      <c r="K28" s="418"/>
      <c r="L28" s="418"/>
      <c r="M28" s="418"/>
      <c r="N28" s="26"/>
    </row>
    <row r="29" spans="1:14" s="10" customFormat="1" ht="15.75" customHeight="1">
      <c r="A29" s="425" t="str">
        <f>表头信息!D8&amp;表头信息!E8</f>
        <v>产权持有单位填表人：谭勃</v>
      </c>
      <c r="B29" s="425"/>
      <c r="C29" s="425"/>
      <c r="D29" s="28"/>
      <c r="E29" s="28"/>
      <c r="F29" s="426" t="str">
        <f>表头信息!D20&amp;表头信息!E23</f>
        <v>评估人员：柳青、殷涛</v>
      </c>
      <c r="G29" s="426"/>
      <c r="H29" s="426"/>
      <c r="I29" s="426"/>
      <c r="J29" s="426"/>
      <c r="K29" s="426"/>
      <c r="L29" s="426"/>
      <c r="M29" s="426"/>
      <c r="N29" s="426"/>
    </row>
    <row r="30" spans="1:14" s="10" customFormat="1" ht="15.75" customHeight="1">
      <c r="A30" s="30" t="str">
        <f>表头信息!D11&amp;表头信息!E11</f>
        <v>填表日期：2022年11月2日</v>
      </c>
      <c r="B30" s="28"/>
      <c r="C30" s="28"/>
      <c r="D30" s="28"/>
      <c r="F30" s="31"/>
      <c r="G30" s="31"/>
      <c r="H30" s="31"/>
      <c r="I30" s="31"/>
      <c r="J30" s="31"/>
      <c r="K30" s="31"/>
      <c r="L30" s="31"/>
      <c r="M30" s="31"/>
    </row>
    <row r="31" spans="1:14" ht="15.75" customHeight="1">
      <c r="D31" s="56"/>
      <c r="E31" s="56"/>
      <c r="F31" s="56"/>
      <c r="G31" s="56"/>
      <c r="H31" s="56"/>
      <c r="I31" s="56"/>
      <c r="J31" s="56"/>
      <c r="K31" s="56"/>
      <c r="L31" s="56"/>
      <c r="M31" s="56"/>
    </row>
  </sheetData>
  <protectedRanges>
    <protectedRange sqref="A7:N26" name="区域2"/>
  </protectedRanges>
  <mergeCells count="16">
    <mergeCell ref="D28:M28"/>
    <mergeCell ref="A29:C29"/>
    <mergeCell ref="F29:N29"/>
    <mergeCell ref="A5:A6"/>
    <mergeCell ref="B5:B6"/>
    <mergeCell ref="C5:C6"/>
    <mergeCell ref="D5:D6"/>
    <mergeCell ref="E5:E6"/>
    <mergeCell ref="F5:F6"/>
    <mergeCell ref="M5:M6"/>
    <mergeCell ref="N5:N6"/>
    <mergeCell ref="A1:N1"/>
    <mergeCell ref="A2:N2"/>
    <mergeCell ref="A4:D4"/>
    <mergeCell ref="G5:L5"/>
    <mergeCell ref="A27:D27"/>
  </mergeCells>
  <phoneticPr fontId="67" type="noConversion"/>
  <hyperlinks>
    <hyperlink ref="A1:N1" location="'5-流动负债汇总'!B16" display="=&quot;其他应付款评估&quot;&amp;表头信息!E35" xr:uid="{00000000-0004-0000-58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79976" r:id="rId4" name="Check Box 72">
              <controlPr defaultSize="0" autoPict="0" macro="[0]!其他应付款_复选框72_Click">
                <anchor moveWithCells="1">
                  <from>
                    <xdr:col>14</xdr:col>
                    <xdr:colOff>276225</xdr:colOff>
                    <xdr:row>0</xdr:row>
                    <xdr:rowOff>171450</xdr:rowOff>
                  </from>
                  <to>
                    <xdr:col>16</xdr:col>
                    <xdr:colOff>447675</xdr:colOff>
                    <xdr:row>2</xdr:row>
                    <xdr:rowOff>104775</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Q31"/>
  <sheetViews>
    <sheetView view="pageBreakPreview" zoomScaleNormal="100" workbookViewId="0">
      <pane xSplit="1" ySplit="6" topLeftCell="B7" activePane="bottomRight" state="frozen"/>
      <selection pane="topRight"/>
      <selection pane="bottomLeft"/>
      <selection pane="bottomRight" sqref="A1:L1"/>
    </sheetView>
  </sheetViews>
  <sheetFormatPr defaultColWidth="8.625" defaultRowHeight="15.75" customHeight="1"/>
  <cols>
    <col min="1" max="1" width="5.375" style="11" customWidth="1"/>
    <col min="2" max="2" width="15.75" style="11" customWidth="1"/>
    <col min="3" max="3" width="17.5" style="11" customWidth="1"/>
    <col min="4" max="4" width="10.875" style="11" customWidth="1"/>
    <col min="5" max="5" width="6.5" style="11" customWidth="1"/>
    <col min="6" max="6" width="11.25" style="11" customWidth="1"/>
    <col min="7" max="7" width="7.875" style="11" customWidth="1"/>
    <col min="8" max="9" width="12.25" style="11" customWidth="1"/>
    <col min="10" max="10" width="8.875" style="11" customWidth="1"/>
    <col min="11" max="11" width="8.375" style="11" customWidth="1"/>
    <col min="12" max="12" width="13.375" style="11" customWidth="1"/>
    <col min="13" max="32" width="9" style="11"/>
    <col min="33" max="16384" width="8.625" style="11"/>
  </cols>
  <sheetData>
    <row r="1" spans="1:17" s="7" customFormat="1" ht="30" customHeight="1">
      <c r="A1" s="415" t="str">
        <f>"货币资金—其他货币资金评估"&amp;表头信息!E35</f>
        <v>货币资金—其他货币资金评估明细表</v>
      </c>
      <c r="B1" s="415"/>
      <c r="C1" s="415"/>
      <c r="D1" s="415"/>
      <c r="E1" s="415"/>
      <c r="F1" s="415"/>
      <c r="G1" s="415"/>
      <c r="H1" s="415"/>
      <c r="I1" s="437"/>
      <c r="J1" s="437"/>
      <c r="K1" s="437"/>
      <c r="L1" s="437"/>
      <c r="M1" s="220"/>
    </row>
    <row r="2" spans="1:17" ht="15.75" customHeight="1">
      <c r="A2" s="417" t="str">
        <f>表头信息!D5&amp;表头信息!E5</f>
        <v>评估基准日：2022年10月31日</v>
      </c>
      <c r="B2" s="417"/>
      <c r="C2" s="417"/>
      <c r="D2" s="417"/>
      <c r="E2" s="417"/>
      <c r="F2" s="417"/>
      <c r="G2" s="417"/>
      <c r="H2" s="417"/>
      <c r="I2" s="457"/>
      <c r="J2" s="457"/>
      <c r="K2" s="457"/>
      <c r="L2" s="457"/>
    </row>
    <row r="3" spans="1:17" ht="15.75" customHeight="1">
      <c r="A3" s="12"/>
      <c r="B3" s="12"/>
      <c r="C3" s="12"/>
      <c r="D3" s="12"/>
      <c r="E3" s="12"/>
      <c r="F3" s="12"/>
      <c r="G3" s="12"/>
      <c r="H3" s="12"/>
      <c r="I3" s="13"/>
      <c r="J3" s="13"/>
      <c r="K3" s="13"/>
      <c r="L3" s="14" t="s">
        <v>323</v>
      </c>
    </row>
    <row r="4" spans="1:17" ht="15.75" customHeight="1">
      <c r="A4" s="64" t="str">
        <f>表头信息!D2&amp;表头信息!E2</f>
        <v>产权持有单位：西安曲江楼观旅游农业开发有限公司</v>
      </c>
      <c r="B4" s="15"/>
      <c r="C4" s="15"/>
      <c r="D4" s="15"/>
      <c r="E4" s="15"/>
      <c r="F4" s="15"/>
      <c r="G4" s="15"/>
      <c r="H4" s="15"/>
      <c r="I4" s="15"/>
      <c r="J4" s="15"/>
      <c r="K4" s="15"/>
      <c r="L4" s="16" t="s">
        <v>3</v>
      </c>
    </row>
    <row r="5" spans="1:17" s="8" customFormat="1" ht="15.75" customHeight="1">
      <c r="A5" s="455" t="s">
        <v>5</v>
      </c>
      <c r="B5" s="455" t="s">
        <v>324</v>
      </c>
      <c r="C5" s="455" t="s">
        <v>310</v>
      </c>
      <c r="D5" s="455" t="s">
        <v>325</v>
      </c>
      <c r="E5" s="455" t="s">
        <v>294</v>
      </c>
      <c r="F5" s="455" t="s">
        <v>295</v>
      </c>
      <c r="G5" s="455" t="s">
        <v>296</v>
      </c>
      <c r="H5" s="455" t="s">
        <v>238</v>
      </c>
      <c r="I5" s="455" t="s">
        <v>239</v>
      </c>
      <c r="J5" s="455" t="s">
        <v>240</v>
      </c>
      <c r="K5" s="455" t="s">
        <v>241</v>
      </c>
      <c r="L5" s="455" t="s">
        <v>8</v>
      </c>
      <c r="M5" s="68" t="s">
        <v>297</v>
      </c>
      <c r="N5" s="68" t="s">
        <v>311</v>
      </c>
      <c r="O5" s="68" t="s">
        <v>311</v>
      </c>
      <c r="P5" s="68" t="s">
        <v>312</v>
      </c>
    </row>
    <row r="6" spans="1:17" s="8" customFormat="1" ht="15.75" customHeight="1">
      <c r="A6" s="456"/>
      <c r="B6" s="456"/>
      <c r="C6" s="456"/>
      <c r="D6" s="456"/>
      <c r="E6" s="456"/>
      <c r="F6" s="456"/>
      <c r="G6" s="456"/>
      <c r="H6" s="456"/>
      <c r="I6" s="456"/>
      <c r="J6" s="456"/>
      <c r="K6" s="456"/>
      <c r="L6" s="456"/>
      <c r="M6" s="68" t="s">
        <v>326</v>
      </c>
      <c r="N6" s="68" t="s">
        <v>318</v>
      </c>
      <c r="O6" s="68" t="s">
        <v>319</v>
      </c>
      <c r="P6" s="68" t="s">
        <v>320</v>
      </c>
      <c r="Q6" s="142" t="s">
        <v>303</v>
      </c>
    </row>
    <row r="7" spans="1:17" s="9" customFormat="1" ht="15.75" customHeight="1">
      <c r="A7" s="17">
        <v>1</v>
      </c>
      <c r="B7" s="18"/>
      <c r="C7" s="18"/>
      <c r="D7" s="18"/>
      <c r="E7" s="17"/>
      <c r="F7" s="20"/>
      <c r="G7" s="58"/>
      <c r="H7" s="82"/>
      <c r="I7" s="82"/>
      <c r="J7" s="39">
        <f>I7-H7</f>
        <v>0</v>
      </c>
      <c r="K7" s="39">
        <f>IF(H7=0,0,J7/ABS(H7))*100</f>
        <v>0</v>
      </c>
      <c r="L7" s="21"/>
    </row>
    <row r="8" spans="1:17" s="9" customFormat="1" ht="15.75" customHeight="1">
      <c r="A8" s="17">
        <v>2</v>
      </c>
      <c r="B8" s="18"/>
      <c r="C8" s="18"/>
      <c r="D8" s="18"/>
      <c r="E8" s="17"/>
      <c r="F8" s="20"/>
      <c r="G8" s="58"/>
      <c r="H8" s="82"/>
      <c r="I8" s="82"/>
      <c r="J8" s="39"/>
      <c r="K8" s="39"/>
      <c r="L8" s="21"/>
    </row>
    <row r="9" spans="1:17" s="9" customFormat="1" ht="15.75" customHeight="1">
      <c r="A9" s="17">
        <v>3</v>
      </c>
      <c r="B9" s="18"/>
      <c r="C9" s="18"/>
      <c r="D9" s="18"/>
      <c r="E9" s="17"/>
      <c r="F9" s="20"/>
      <c r="G9" s="58"/>
      <c r="H9" s="82"/>
      <c r="I9" s="82"/>
      <c r="J9" s="39"/>
      <c r="K9" s="39"/>
      <c r="L9" s="21"/>
    </row>
    <row r="10" spans="1:17" s="9" customFormat="1" ht="15.75" customHeight="1">
      <c r="A10" s="17">
        <v>4</v>
      </c>
      <c r="B10" s="18"/>
      <c r="C10" s="18"/>
      <c r="D10" s="18"/>
      <c r="E10" s="17"/>
      <c r="F10" s="20"/>
      <c r="G10" s="58"/>
      <c r="H10" s="82"/>
      <c r="I10" s="82"/>
      <c r="J10" s="39"/>
      <c r="K10" s="39"/>
      <c r="L10" s="21"/>
    </row>
    <row r="11" spans="1:17" s="9" customFormat="1" ht="15.75" customHeight="1">
      <c r="A11" s="17">
        <v>5</v>
      </c>
      <c r="B11" s="18"/>
      <c r="C11" s="18"/>
      <c r="D11" s="18"/>
      <c r="E11" s="17"/>
      <c r="F11" s="20"/>
      <c r="G11" s="58"/>
      <c r="H11" s="82"/>
      <c r="I11" s="82"/>
      <c r="J11" s="39"/>
      <c r="K11" s="39"/>
      <c r="L11" s="21"/>
    </row>
    <row r="12" spans="1:17" s="9" customFormat="1" ht="15.75" customHeight="1">
      <c r="A12" s="17">
        <v>6</v>
      </c>
      <c r="B12" s="18"/>
      <c r="C12" s="18"/>
      <c r="D12" s="18"/>
      <c r="E12" s="17"/>
      <c r="F12" s="20"/>
      <c r="G12" s="58"/>
      <c r="H12" s="82"/>
      <c r="I12" s="82"/>
      <c r="J12" s="39"/>
      <c r="K12" s="39"/>
      <c r="L12" s="21"/>
    </row>
    <row r="13" spans="1:17" s="9" customFormat="1" ht="15.75" customHeight="1">
      <c r="A13" s="17">
        <v>7</v>
      </c>
      <c r="B13" s="18"/>
      <c r="C13" s="18"/>
      <c r="D13" s="18"/>
      <c r="E13" s="17"/>
      <c r="F13" s="20"/>
      <c r="G13" s="58"/>
      <c r="H13" s="82"/>
      <c r="I13" s="82"/>
      <c r="J13" s="39"/>
      <c r="K13" s="39"/>
      <c r="L13" s="21"/>
    </row>
    <row r="14" spans="1:17" s="9" customFormat="1" ht="15.75" customHeight="1">
      <c r="A14" s="17">
        <v>8</v>
      </c>
      <c r="B14" s="18"/>
      <c r="C14" s="18"/>
      <c r="D14" s="18"/>
      <c r="E14" s="17"/>
      <c r="F14" s="20"/>
      <c r="G14" s="58"/>
      <c r="H14" s="82"/>
      <c r="I14" s="82"/>
      <c r="J14" s="39"/>
      <c r="K14" s="39"/>
      <c r="L14" s="21"/>
    </row>
    <row r="15" spans="1:17" s="9" customFormat="1" ht="15.75" customHeight="1">
      <c r="A15" s="17">
        <v>9</v>
      </c>
      <c r="B15" s="18"/>
      <c r="C15" s="18"/>
      <c r="D15" s="18"/>
      <c r="E15" s="17"/>
      <c r="F15" s="20"/>
      <c r="G15" s="58"/>
      <c r="H15" s="82"/>
      <c r="I15" s="82"/>
      <c r="J15" s="39"/>
      <c r="K15" s="39"/>
      <c r="L15" s="21"/>
    </row>
    <row r="16" spans="1:17" s="9" customFormat="1" ht="15.75" customHeight="1">
      <c r="A16" s="17">
        <v>10</v>
      </c>
      <c r="B16" s="18"/>
      <c r="C16" s="18"/>
      <c r="D16" s="18"/>
      <c r="E16" s="17"/>
      <c r="F16" s="20"/>
      <c r="G16" s="58"/>
      <c r="H16" s="82"/>
      <c r="I16" s="82"/>
      <c r="J16" s="39"/>
      <c r="K16" s="39"/>
      <c r="L16" s="21"/>
    </row>
    <row r="17" spans="1:12" s="9" customFormat="1" ht="15.75" customHeight="1">
      <c r="A17" s="17">
        <v>11</v>
      </c>
      <c r="B17" s="18"/>
      <c r="C17" s="18"/>
      <c r="D17" s="18"/>
      <c r="E17" s="17"/>
      <c r="F17" s="20"/>
      <c r="G17" s="58"/>
      <c r="H17" s="82"/>
      <c r="I17" s="82"/>
      <c r="J17" s="39"/>
      <c r="K17" s="39"/>
      <c r="L17" s="21"/>
    </row>
    <row r="18" spans="1:12" s="9" customFormat="1" ht="15.75" customHeight="1">
      <c r="A18" s="17">
        <v>12</v>
      </c>
      <c r="B18" s="18"/>
      <c r="C18" s="18"/>
      <c r="D18" s="18"/>
      <c r="E18" s="17"/>
      <c r="F18" s="20"/>
      <c r="G18" s="58"/>
      <c r="H18" s="82"/>
      <c r="I18" s="82"/>
      <c r="J18" s="39"/>
      <c r="K18" s="39"/>
      <c r="L18" s="21"/>
    </row>
    <row r="19" spans="1:12" s="9" customFormat="1" ht="15.75" customHeight="1">
      <c r="A19" s="17">
        <v>13</v>
      </c>
      <c r="B19" s="18"/>
      <c r="C19" s="18"/>
      <c r="D19" s="18"/>
      <c r="E19" s="17"/>
      <c r="F19" s="20"/>
      <c r="G19" s="58"/>
      <c r="H19" s="82"/>
      <c r="I19" s="82"/>
      <c r="J19" s="39"/>
      <c r="K19" s="39"/>
      <c r="L19" s="21"/>
    </row>
    <row r="20" spans="1:12" s="9" customFormat="1" ht="15.75" customHeight="1">
      <c r="A20" s="17">
        <v>14</v>
      </c>
      <c r="B20" s="18"/>
      <c r="C20" s="18"/>
      <c r="D20" s="18"/>
      <c r="E20" s="17"/>
      <c r="F20" s="20"/>
      <c r="G20" s="58"/>
      <c r="H20" s="82"/>
      <c r="I20" s="82"/>
      <c r="J20" s="39"/>
      <c r="K20" s="39"/>
      <c r="L20" s="21"/>
    </row>
    <row r="21" spans="1:12" s="9" customFormat="1" ht="15.75" customHeight="1">
      <c r="A21" s="17">
        <v>15</v>
      </c>
      <c r="B21" s="18"/>
      <c r="C21" s="18"/>
      <c r="D21" s="18"/>
      <c r="E21" s="17"/>
      <c r="F21" s="20"/>
      <c r="G21" s="58"/>
      <c r="H21" s="82"/>
      <c r="I21" s="82"/>
      <c r="J21" s="39"/>
      <c r="K21" s="39"/>
      <c r="L21" s="21"/>
    </row>
    <row r="22" spans="1:12" s="9" customFormat="1" ht="15.75" customHeight="1">
      <c r="A22" s="17">
        <v>16</v>
      </c>
      <c r="B22" s="18"/>
      <c r="C22" s="18"/>
      <c r="D22" s="18"/>
      <c r="E22" s="17"/>
      <c r="F22" s="20"/>
      <c r="G22" s="58"/>
      <c r="H22" s="82"/>
      <c r="I22" s="82"/>
      <c r="J22" s="39"/>
      <c r="K22" s="39"/>
      <c r="L22" s="21"/>
    </row>
    <row r="23" spans="1:12" s="9" customFormat="1" ht="15.75" customHeight="1">
      <c r="A23" s="17">
        <v>17</v>
      </c>
      <c r="B23" s="18"/>
      <c r="C23" s="18"/>
      <c r="D23" s="18"/>
      <c r="E23" s="17"/>
      <c r="F23" s="20"/>
      <c r="G23" s="58"/>
      <c r="H23" s="82"/>
      <c r="I23" s="82"/>
      <c r="J23" s="39"/>
      <c r="K23" s="39"/>
      <c r="L23" s="21"/>
    </row>
    <row r="24" spans="1:12" s="9" customFormat="1" ht="15.75" customHeight="1">
      <c r="A24" s="17">
        <v>18</v>
      </c>
      <c r="B24" s="18"/>
      <c r="C24" s="18"/>
      <c r="D24" s="18"/>
      <c r="E24" s="17"/>
      <c r="F24" s="20"/>
      <c r="G24" s="58"/>
      <c r="H24" s="82"/>
      <c r="I24" s="82"/>
      <c r="J24" s="39"/>
      <c r="K24" s="39"/>
      <c r="L24" s="21"/>
    </row>
    <row r="25" spans="1:12" s="9" customFormat="1" ht="15.75" customHeight="1">
      <c r="A25" s="17">
        <v>19</v>
      </c>
      <c r="B25" s="18"/>
      <c r="C25" s="18"/>
      <c r="D25" s="18"/>
      <c r="E25" s="17"/>
      <c r="F25" s="20"/>
      <c r="G25" s="58"/>
      <c r="H25" s="82"/>
      <c r="I25" s="82"/>
      <c r="J25" s="39"/>
      <c r="K25" s="39"/>
      <c r="L25" s="21"/>
    </row>
    <row r="26" spans="1:12" s="9" customFormat="1" ht="15.75" customHeight="1">
      <c r="A26" s="17">
        <v>20</v>
      </c>
      <c r="B26" s="18"/>
      <c r="C26" s="18"/>
      <c r="D26" s="18"/>
      <c r="E26" s="17"/>
      <c r="F26" s="20"/>
      <c r="G26" s="58"/>
      <c r="H26" s="82"/>
      <c r="I26" s="82"/>
      <c r="J26" s="39"/>
      <c r="K26" s="39"/>
      <c r="L26" s="21"/>
    </row>
    <row r="27" spans="1:12" s="9" customFormat="1" ht="15.75" customHeight="1">
      <c r="A27" s="433" t="s">
        <v>322</v>
      </c>
      <c r="B27" s="452"/>
      <c r="C27" s="452"/>
      <c r="D27" s="452"/>
      <c r="E27" s="452"/>
      <c r="F27" s="452"/>
      <c r="G27" s="434"/>
      <c r="H27" s="79">
        <f>SUM(H7:H26)</f>
        <v>0</v>
      </c>
      <c r="I27" s="79">
        <f>SUM(I7:I26)</f>
        <v>0</v>
      </c>
      <c r="J27" s="79">
        <f>IF(SUM(J7:J26)-(I27-H27)&lt;0.001,SUM(J7:J26),"false")</f>
        <v>0</v>
      </c>
      <c r="K27" s="39">
        <f>IF(H27=0,0,J27/ABS(H27))*100</f>
        <v>0</v>
      </c>
      <c r="L27" s="24"/>
    </row>
    <row r="28" spans="1:12" s="10" customFormat="1" ht="15.75" customHeight="1">
      <c r="A28" s="25"/>
      <c r="E28" s="418"/>
      <c r="F28" s="418"/>
      <c r="G28" s="418"/>
      <c r="H28" s="26"/>
      <c r="I28" s="26"/>
      <c r="J28" s="26"/>
      <c r="K28" s="26"/>
      <c r="L28" s="26"/>
    </row>
    <row r="29" spans="1:12" s="10" customFormat="1" ht="15.75" customHeight="1">
      <c r="A29" s="425" t="str">
        <f>表头信息!D8&amp;表头信息!E8</f>
        <v>产权持有单位填表人：谭勃</v>
      </c>
      <c r="B29" s="425"/>
      <c r="C29" s="425"/>
      <c r="D29" s="425"/>
      <c r="E29" s="425"/>
      <c r="F29" s="425"/>
      <c r="G29" s="31"/>
      <c r="I29" s="453" t="str">
        <f>表头信息!D20&amp;表头信息!E23</f>
        <v>评估人员：柳青、殷涛</v>
      </c>
      <c r="J29" s="454"/>
      <c r="K29" s="454"/>
      <c r="L29" s="454"/>
    </row>
    <row r="30" spans="1:12" s="10" customFormat="1" ht="15.75" customHeight="1">
      <c r="A30" s="30" t="str">
        <f>表头信息!D11&amp;表头信息!E11</f>
        <v>填表日期：2022年11月2日</v>
      </c>
      <c r="B30" s="28"/>
      <c r="C30" s="28"/>
      <c r="D30" s="28"/>
      <c r="E30" s="28"/>
      <c r="F30" s="31"/>
      <c r="G30" s="31"/>
      <c r="I30" s="31"/>
      <c r="J30" s="31"/>
      <c r="K30" s="31"/>
    </row>
    <row r="31" spans="1:12" ht="15.75" customHeight="1">
      <c r="E31" s="56"/>
      <c r="F31" s="56"/>
      <c r="G31" s="56"/>
    </row>
  </sheetData>
  <protectedRanges>
    <protectedRange sqref="L7:L26 A7:H26" name="区域1"/>
    <protectedRange sqref="I7:I26" name="区域1_1"/>
  </protectedRanges>
  <mergeCells count="18">
    <mergeCell ref="K5:K6"/>
    <mergeCell ref="L5:L6"/>
    <mergeCell ref="A1:L1"/>
    <mergeCell ref="A2:L2"/>
    <mergeCell ref="A27:G27"/>
    <mergeCell ref="E28:G28"/>
    <mergeCell ref="A29:F29"/>
    <mergeCell ref="I29:L29"/>
    <mergeCell ref="A5:A6"/>
    <mergeCell ref="B5:B6"/>
    <mergeCell ref="C5:C6"/>
    <mergeCell ref="D5:D6"/>
    <mergeCell ref="E5:E6"/>
    <mergeCell ref="F5:F6"/>
    <mergeCell ref="G5:G6"/>
    <mergeCell ref="H5:H6"/>
    <mergeCell ref="I5:I6"/>
    <mergeCell ref="J5:J6"/>
  </mergeCells>
  <phoneticPr fontId="67" type="noConversion"/>
  <conditionalFormatting sqref="M5:P6">
    <cfRule type="expression" dxfId="31" priority="1" stopIfTrue="1">
      <formula>$N$8=""</formula>
    </cfRule>
  </conditionalFormatting>
  <hyperlinks>
    <hyperlink ref="A1:M1" location="'3-1货币资金汇总表'!B9" display="=&quot;货币资金—其他货币资金评估&quot;&amp;表头信息!E35" xr:uid="{00000000-0004-0000-08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91614" r:id="rId4" name="Check Box 478">
              <controlPr defaultSize="0" autoPict="0" macro="[0]!复选框478_Click">
                <anchor moveWithCells="1">
                  <from>
                    <xdr:col>13</xdr:col>
                    <xdr:colOff>85725</xdr:colOff>
                    <xdr:row>0</xdr:row>
                    <xdr:rowOff>76200</xdr:rowOff>
                  </from>
                  <to>
                    <xdr:col>14</xdr:col>
                    <xdr:colOff>228600</xdr:colOff>
                    <xdr:row>1</xdr:row>
                    <xdr:rowOff>0</xdr:rowOff>
                  </to>
                </anchor>
              </controlPr>
            </control>
          </mc:Choice>
        </mc:AlternateContent>
      </controls>
    </mc:Choice>
  </mc:AlternateContent>
</worksheet>
</file>

<file path=xl/worksheets/sheet9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tabColor rgb="FFFFFF00"/>
  </sheetPr>
  <dimension ref="A1:R28"/>
  <sheetViews>
    <sheetView view="pageBreakPreview" zoomScale="85" zoomScaleNormal="100" workbookViewId="0">
      <pane xSplit="1" ySplit="6" topLeftCell="B7" activePane="bottomRight" state="frozen"/>
      <selection pane="topRight"/>
      <selection pane="bottomLeft"/>
      <selection pane="bottomRight" activeCell="L25" sqref="L25"/>
    </sheetView>
  </sheetViews>
  <sheetFormatPr defaultColWidth="8.625" defaultRowHeight="15.75" customHeight="1"/>
  <cols>
    <col min="1" max="1" width="4.375" style="11" customWidth="1"/>
    <col min="2" max="2" width="18.875" style="11" customWidth="1"/>
    <col min="3" max="6" width="9.25" style="11" customWidth="1"/>
    <col min="7" max="11" width="11" style="11" customWidth="1"/>
    <col min="12" max="12" width="15.625" style="11" customWidth="1"/>
    <col min="13" max="32" width="9" style="11"/>
    <col min="33" max="16384" width="8.625" style="11"/>
  </cols>
  <sheetData>
    <row r="1" spans="1:18" s="7" customFormat="1" ht="30" customHeight="1">
      <c r="A1" s="415" t="str">
        <f>"持有待售负债评估"&amp;表头信息!E35</f>
        <v>持有待售负债评估明细表</v>
      </c>
      <c r="B1" s="415"/>
      <c r="C1" s="415"/>
      <c r="D1" s="415"/>
      <c r="E1" s="415"/>
      <c r="F1" s="415"/>
      <c r="G1" s="415"/>
      <c r="H1" s="437"/>
      <c r="I1" s="437"/>
      <c r="J1" s="437"/>
      <c r="K1" s="437"/>
      <c r="L1" s="437"/>
    </row>
    <row r="2" spans="1:18" ht="15.75" customHeight="1">
      <c r="A2" s="417" t="str">
        <f>表头信息!D5&amp;表头信息!E5</f>
        <v>评估基准日：2022年10月31日</v>
      </c>
      <c r="B2" s="417"/>
      <c r="C2" s="417"/>
      <c r="D2" s="417"/>
      <c r="E2" s="417"/>
      <c r="F2" s="417"/>
      <c r="G2" s="417"/>
      <c r="H2" s="417"/>
      <c r="I2" s="457"/>
      <c r="J2" s="457"/>
      <c r="K2" s="457"/>
      <c r="L2" s="457"/>
      <c r="M2" s="66"/>
    </row>
    <row r="3" spans="1:18" ht="15.75" customHeight="1">
      <c r="A3" s="12"/>
      <c r="B3" s="12"/>
      <c r="C3" s="12"/>
      <c r="D3" s="12"/>
      <c r="E3" s="12"/>
      <c r="F3" s="12"/>
      <c r="G3" s="12"/>
      <c r="H3" s="12"/>
      <c r="I3" s="13"/>
      <c r="J3" s="13"/>
      <c r="K3" s="448" t="s">
        <v>880</v>
      </c>
      <c r="L3" s="449"/>
      <c r="M3" s="66"/>
    </row>
    <row r="4" spans="1:18" ht="15.75" customHeight="1">
      <c r="A4" s="64" t="str">
        <f>表头信息!D2&amp;表头信息!E2</f>
        <v>产权持有单位：西安曲江楼观旅游农业开发有限公司</v>
      </c>
      <c r="B4" s="15"/>
      <c r="C4" s="15"/>
      <c r="D4" s="15"/>
      <c r="E4" s="15"/>
      <c r="F4" s="15"/>
      <c r="G4" s="15"/>
      <c r="H4" s="15"/>
      <c r="I4" s="15"/>
      <c r="J4" s="461" t="s">
        <v>3</v>
      </c>
      <c r="K4" s="462"/>
      <c r="L4" s="462"/>
    </row>
    <row r="5" spans="1:18" s="8" customFormat="1" ht="15.75" customHeight="1">
      <c r="A5" s="455" t="s">
        <v>5</v>
      </c>
      <c r="B5" s="455" t="s">
        <v>548</v>
      </c>
      <c r="C5" s="455" t="s">
        <v>549</v>
      </c>
      <c r="D5" s="455" t="s">
        <v>550</v>
      </c>
      <c r="E5" s="455" t="s">
        <v>520</v>
      </c>
      <c r="F5" s="455" t="s">
        <v>586</v>
      </c>
      <c r="G5" s="455" t="s">
        <v>551</v>
      </c>
      <c r="H5" s="455" t="s">
        <v>238</v>
      </c>
      <c r="I5" s="455" t="s">
        <v>239</v>
      </c>
      <c r="J5" s="455" t="s">
        <v>240</v>
      </c>
      <c r="K5" s="455" t="s">
        <v>241</v>
      </c>
      <c r="L5" s="455" t="s">
        <v>8</v>
      </c>
      <c r="M5" s="68" t="s">
        <v>297</v>
      </c>
      <c r="N5" s="68" t="s">
        <v>552</v>
      </c>
      <c r="O5" s="68" t="s">
        <v>553</v>
      </c>
      <c r="P5" s="68" t="s">
        <v>345</v>
      </c>
      <c r="Q5" s="68" t="s">
        <v>303</v>
      </c>
      <c r="R5" s="68" t="s">
        <v>554</v>
      </c>
    </row>
    <row r="6" spans="1:18" s="8" customFormat="1" ht="15.75" customHeight="1">
      <c r="A6" s="456"/>
      <c r="B6" s="456"/>
      <c r="C6" s="456"/>
      <c r="D6" s="456"/>
      <c r="E6" s="456"/>
      <c r="F6" s="456"/>
      <c r="G6" s="456"/>
      <c r="H6" s="456"/>
      <c r="I6" s="456"/>
      <c r="J6" s="456"/>
      <c r="K6" s="456" t="s">
        <v>314</v>
      </c>
      <c r="L6" s="456"/>
      <c r="M6" s="68"/>
      <c r="N6" s="68" t="s">
        <v>347</v>
      </c>
      <c r="O6" s="68" t="s">
        <v>555</v>
      </c>
      <c r="P6" s="68" t="s">
        <v>348</v>
      </c>
      <c r="Q6" s="68" t="s">
        <v>488</v>
      </c>
      <c r="R6" s="68" t="s">
        <v>518</v>
      </c>
    </row>
    <row r="7" spans="1:18" s="9" customFormat="1" ht="15.75" customHeight="1">
      <c r="A7" s="17">
        <v>1</v>
      </c>
      <c r="B7" s="18"/>
      <c r="C7" s="17"/>
      <c r="D7" s="19"/>
      <c r="E7" s="19"/>
      <c r="F7" s="58"/>
      <c r="G7" s="20"/>
      <c r="H7" s="20"/>
      <c r="I7" s="20"/>
      <c r="J7" s="39">
        <f t="shared" ref="J7:J25" si="0">I7-H7</f>
        <v>0</v>
      </c>
      <c r="K7" s="39">
        <f t="shared" ref="K7:K25" si="1">IF(H7=0,0,J7/ABS(H7))*100</f>
        <v>0</v>
      </c>
      <c r="L7" s="21"/>
    </row>
    <row r="8" spans="1:18" s="9" customFormat="1" ht="15.75" customHeight="1">
      <c r="A8" s="17">
        <v>2</v>
      </c>
      <c r="B8" s="18"/>
      <c r="C8" s="17"/>
      <c r="D8" s="19"/>
      <c r="E8" s="19"/>
      <c r="F8" s="58"/>
      <c r="G8" s="20"/>
      <c r="H8" s="20"/>
      <c r="I8" s="20"/>
      <c r="J8" s="39">
        <f t="shared" si="0"/>
        <v>0</v>
      </c>
      <c r="K8" s="39">
        <f t="shared" si="1"/>
        <v>0</v>
      </c>
      <c r="L8" s="21"/>
    </row>
    <row r="9" spans="1:18" s="9" customFormat="1" ht="15.75" customHeight="1">
      <c r="A9" s="17">
        <v>3</v>
      </c>
      <c r="B9" s="18"/>
      <c r="C9" s="17"/>
      <c r="D9" s="19"/>
      <c r="E9" s="19"/>
      <c r="F9" s="58"/>
      <c r="G9" s="20"/>
      <c r="H9" s="20"/>
      <c r="I9" s="20"/>
      <c r="J9" s="39">
        <f t="shared" si="0"/>
        <v>0</v>
      </c>
      <c r="K9" s="39">
        <f t="shared" si="1"/>
        <v>0</v>
      </c>
      <c r="L9" s="21"/>
    </row>
    <row r="10" spans="1:18" s="9" customFormat="1" ht="15.75" customHeight="1">
      <c r="A10" s="17">
        <v>4</v>
      </c>
      <c r="B10" s="18"/>
      <c r="C10" s="17"/>
      <c r="D10" s="19"/>
      <c r="E10" s="19"/>
      <c r="F10" s="58"/>
      <c r="G10" s="20"/>
      <c r="H10" s="20"/>
      <c r="I10" s="20"/>
      <c r="J10" s="39">
        <f t="shared" si="0"/>
        <v>0</v>
      </c>
      <c r="K10" s="39">
        <f t="shared" si="1"/>
        <v>0</v>
      </c>
      <c r="L10" s="21"/>
    </row>
    <row r="11" spans="1:18" s="9" customFormat="1" ht="15.75" customHeight="1">
      <c r="A11" s="17">
        <v>5</v>
      </c>
      <c r="B11" s="18"/>
      <c r="C11" s="17"/>
      <c r="D11" s="19"/>
      <c r="E11" s="19"/>
      <c r="F11" s="58"/>
      <c r="G11" s="20"/>
      <c r="H11" s="20"/>
      <c r="I11" s="20"/>
      <c r="J11" s="39">
        <f t="shared" si="0"/>
        <v>0</v>
      </c>
      <c r="K11" s="39">
        <f t="shared" si="1"/>
        <v>0</v>
      </c>
      <c r="L11" s="21"/>
    </row>
    <row r="12" spans="1:18" s="9" customFormat="1" ht="15.75" customHeight="1">
      <c r="A12" s="17">
        <v>6</v>
      </c>
      <c r="B12" s="18"/>
      <c r="C12" s="17"/>
      <c r="D12" s="19"/>
      <c r="E12" s="19"/>
      <c r="F12" s="58"/>
      <c r="G12" s="20"/>
      <c r="H12" s="20"/>
      <c r="I12" s="20"/>
      <c r="J12" s="39">
        <f t="shared" si="0"/>
        <v>0</v>
      </c>
      <c r="K12" s="39">
        <f t="shared" si="1"/>
        <v>0</v>
      </c>
      <c r="L12" s="21"/>
    </row>
    <row r="13" spans="1:18" s="9" customFormat="1" ht="15.75" customHeight="1">
      <c r="A13" s="17">
        <v>7</v>
      </c>
      <c r="B13" s="18"/>
      <c r="C13" s="17"/>
      <c r="D13" s="19"/>
      <c r="E13" s="19"/>
      <c r="F13" s="58"/>
      <c r="G13" s="20"/>
      <c r="H13" s="20"/>
      <c r="I13" s="20"/>
      <c r="J13" s="39">
        <f t="shared" si="0"/>
        <v>0</v>
      </c>
      <c r="K13" s="39">
        <f t="shared" si="1"/>
        <v>0</v>
      </c>
      <c r="L13" s="21"/>
    </row>
    <row r="14" spans="1:18" s="9" customFormat="1" ht="15.75" customHeight="1">
      <c r="A14" s="17">
        <v>8</v>
      </c>
      <c r="B14" s="18"/>
      <c r="C14" s="17"/>
      <c r="D14" s="19"/>
      <c r="E14" s="19"/>
      <c r="F14" s="58"/>
      <c r="G14" s="20"/>
      <c r="H14" s="20"/>
      <c r="I14" s="20"/>
      <c r="J14" s="39">
        <f t="shared" si="0"/>
        <v>0</v>
      </c>
      <c r="K14" s="39">
        <f t="shared" si="1"/>
        <v>0</v>
      </c>
      <c r="L14" s="21"/>
    </row>
    <row r="15" spans="1:18" s="9" customFormat="1" ht="15.75" customHeight="1">
      <c r="A15" s="17">
        <v>9</v>
      </c>
      <c r="B15" s="18"/>
      <c r="C15" s="17"/>
      <c r="D15" s="19"/>
      <c r="E15" s="19"/>
      <c r="F15" s="58"/>
      <c r="G15" s="20"/>
      <c r="H15" s="20"/>
      <c r="I15" s="20"/>
      <c r="J15" s="39">
        <f t="shared" si="0"/>
        <v>0</v>
      </c>
      <c r="K15" s="39">
        <f t="shared" si="1"/>
        <v>0</v>
      </c>
      <c r="L15" s="21"/>
    </row>
    <row r="16" spans="1:18" s="9" customFormat="1" ht="15.75" customHeight="1">
      <c r="A16" s="17">
        <v>10</v>
      </c>
      <c r="B16" s="18"/>
      <c r="C16" s="17"/>
      <c r="D16" s="19"/>
      <c r="E16" s="19"/>
      <c r="F16" s="58"/>
      <c r="G16" s="20"/>
      <c r="H16" s="20"/>
      <c r="I16" s="20"/>
      <c r="J16" s="39">
        <f t="shared" si="0"/>
        <v>0</v>
      </c>
      <c r="K16" s="39">
        <f t="shared" si="1"/>
        <v>0</v>
      </c>
      <c r="L16" s="21"/>
    </row>
    <row r="17" spans="1:12" s="9" customFormat="1" ht="15.75" customHeight="1">
      <c r="A17" s="17">
        <v>11</v>
      </c>
      <c r="B17" s="18"/>
      <c r="C17" s="17"/>
      <c r="D17" s="19"/>
      <c r="E17" s="19"/>
      <c r="F17" s="58"/>
      <c r="G17" s="20"/>
      <c r="H17" s="20"/>
      <c r="I17" s="20"/>
      <c r="J17" s="39">
        <f t="shared" si="0"/>
        <v>0</v>
      </c>
      <c r="K17" s="39">
        <f t="shared" si="1"/>
        <v>0</v>
      </c>
      <c r="L17" s="21"/>
    </row>
    <row r="18" spans="1:12" s="9" customFormat="1" ht="15.75" customHeight="1">
      <c r="A18" s="17">
        <v>12</v>
      </c>
      <c r="B18" s="18"/>
      <c r="C18" s="17"/>
      <c r="D18" s="19"/>
      <c r="E18" s="19"/>
      <c r="F18" s="58"/>
      <c r="G18" s="20"/>
      <c r="H18" s="20"/>
      <c r="I18" s="20"/>
      <c r="J18" s="39">
        <f t="shared" si="0"/>
        <v>0</v>
      </c>
      <c r="K18" s="39">
        <f t="shared" si="1"/>
        <v>0</v>
      </c>
      <c r="L18" s="21"/>
    </row>
    <row r="19" spans="1:12" s="9" customFormat="1" ht="15.75" customHeight="1">
      <c r="A19" s="17">
        <v>13</v>
      </c>
      <c r="B19" s="18"/>
      <c r="C19" s="17"/>
      <c r="D19" s="19"/>
      <c r="E19" s="19"/>
      <c r="F19" s="58"/>
      <c r="G19" s="20"/>
      <c r="H19" s="20"/>
      <c r="I19" s="20"/>
      <c r="J19" s="39">
        <f t="shared" si="0"/>
        <v>0</v>
      </c>
      <c r="K19" s="39">
        <f t="shared" si="1"/>
        <v>0</v>
      </c>
      <c r="L19" s="21"/>
    </row>
    <row r="20" spans="1:12" s="9" customFormat="1" ht="15.75" customHeight="1">
      <c r="A20" s="17">
        <v>14</v>
      </c>
      <c r="B20" s="18"/>
      <c r="C20" s="17"/>
      <c r="D20" s="19"/>
      <c r="E20" s="19"/>
      <c r="F20" s="58"/>
      <c r="G20" s="20"/>
      <c r="H20" s="20"/>
      <c r="I20" s="20"/>
      <c r="J20" s="39">
        <f t="shared" si="0"/>
        <v>0</v>
      </c>
      <c r="K20" s="39">
        <f t="shared" si="1"/>
        <v>0</v>
      </c>
      <c r="L20" s="21"/>
    </row>
    <row r="21" spans="1:12" s="9" customFormat="1" ht="15.75" customHeight="1">
      <c r="A21" s="17">
        <v>15</v>
      </c>
      <c r="B21" s="18"/>
      <c r="C21" s="17"/>
      <c r="D21" s="19"/>
      <c r="E21" s="19"/>
      <c r="F21" s="58"/>
      <c r="G21" s="20"/>
      <c r="H21" s="20"/>
      <c r="I21" s="20"/>
      <c r="J21" s="39">
        <f t="shared" si="0"/>
        <v>0</v>
      </c>
      <c r="K21" s="39">
        <f t="shared" si="1"/>
        <v>0</v>
      </c>
      <c r="L21" s="21"/>
    </row>
    <row r="22" spans="1:12" s="9" customFormat="1" ht="15.75" customHeight="1">
      <c r="A22" s="17">
        <v>16</v>
      </c>
      <c r="B22" s="18"/>
      <c r="C22" s="17"/>
      <c r="D22" s="19"/>
      <c r="E22" s="19"/>
      <c r="F22" s="58"/>
      <c r="G22" s="20"/>
      <c r="H22" s="20"/>
      <c r="I22" s="20"/>
      <c r="J22" s="39">
        <f t="shared" si="0"/>
        <v>0</v>
      </c>
      <c r="K22" s="39">
        <f t="shared" si="1"/>
        <v>0</v>
      </c>
      <c r="L22" s="21"/>
    </row>
    <row r="23" spans="1:12" s="9" customFormat="1" ht="15.75" customHeight="1">
      <c r="A23" s="17">
        <v>17</v>
      </c>
      <c r="B23" s="18"/>
      <c r="C23" s="17"/>
      <c r="D23" s="19"/>
      <c r="E23" s="19"/>
      <c r="F23" s="58"/>
      <c r="G23" s="20"/>
      <c r="H23" s="20"/>
      <c r="I23" s="20"/>
      <c r="J23" s="39">
        <f t="shared" si="0"/>
        <v>0</v>
      </c>
      <c r="K23" s="39">
        <f t="shared" si="1"/>
        <v>0</v>
      </c>
      <c r="L23" s="21"/>
    </row>
    <row r="24" spans="1:12" s="9" customFormat="1" ht="15.75" customHeight="1">
      <c r="A24" s="17">
        <v>18</v>
      </c>
      <c r="B24" s="18"/>
      <c r="C24" s="17"/>
      <c r="D24" s="19"/>
      <c r="E24" s="19"/>
      <c r="F24" s="58"/>
      <c r="G24" s="20"/>
      <c r="H24" s="20"/>
      <c r="I24" s="20"/>
      <c r="J24" s="39">
        <f t="shared" si="0"/>
        <v>0</v>
      </c>
      <c r="K24" s="39">
        <f t="shared" si="1"/>
        <v>0</v>
      </c>
      <c r="L24" s="21"/>
    </row>
    <row r="25" spans="1:12" s="9" customFormat="1" ht="15.75" customHeight="1">
      <c r="A25" s="433" t="s">
        <v>291</v>
      </c>
      <c r="B25" s="452"/>
      <c r="C25" s="452"/>
      <c r="D25" s="452"/>
      <c r="E25" s="452"/>
      <c r="F25" s="434"/>
      <c r="G25" s="39">
        <f>SUM(G7:G24)</f>
        <v>0</v>
      </c>
      <c r="H25" s="65">
        <f>SUM(H7:H24)</f>
        <v>0</v>
      </c>
      <c r="I25" s="65">
        <f>SUM(I7:I24)</f>
        <v>0</v>
      </c>
      <c r="J25" s="65">
        <f t="shared" si="0"/>
        <v>0</v>
      </c>
      <c r="K25" s="39">
        <f t="shared" si="1"/>
        <v>0</v>
      </c>
      <c r="L25" s="24"/>
    </row>
    <row r="26" spans="1:12" s="10" customFormat="1" ht="15.75" customHeight="1">
      <c r="A26" s="25"/>
      <c r="D26" s="418"/>
      <c r="E26" s="418"/>
      <c r="F26" s="418"/>
      <c r="G26" s="26"/>
      <c r="H26" s="26"/>
      <c r="I26" s="26"/>
      <c r="J26" s="26"/>
      <c r="K26" s="26"/>
    </row>
    <row r="27" spans="1:12" s="10" customFormat="1" ht="15.75" customHeight="1">
      <c r="A27" s="425" t="str">
        <f>表头信息!D8&amp;表头信息!E8</f>
        <v>产权持有单位填表人：谭勃</v>
      </c>
      <c r="B27" s="425"/>
      <c r="C27" s="425"/>
      <c r="D27" s="425"/>
      <c r="E27" s="425"/>
      <c r="F27" s="31"/>
      <c r="I27" s="426" t="str">
        <f>表头信息!D20&amp;表头信息!E23</f>
        <v>评估人员：柳青、殷涛</v>
      </c>
      <c r="J27" s="426"/>
      <c r="K27" s="426"/>
      <c r="L27" s="426"/>
    </row>
    <row r="28" spans="1:12" s="10" customFormat="1" ht="15.75" customHeight="1">
      <c r="A28" s="30" t="str">
        <f>表头信息!D11&amp;表头信息!E11</f>
        <v>填表日期：2022年11月2日</v>
      </c>
      <c r="B28" s="28"/>
      <c r="C28" s="28"/>
      <c r="D28" s="28"/>
      <c r="E28" s="31"/>
      <c r="F28" s="31"/>
      <c r="H28" s="31"/>
      <c r="I28" s="31"/>
      <c r="J28" s="31"/>
    </row>
  </sheetData>
  <protectedRanges>
    <protectedRange sqref="A7:I24 L7:L24" name="区域1"/>
  </protectedRanges>
  <mergeCells count="20">
    <mergeCell ref="D26:F26"/>
    <mergeCell ref="A27:E27"/>
    <mergeCell ref="I27:L27"/>
    <mergeCell ref="A5:A6"/>
    <mergeCell ref="B5:B6"/>
    <mergeCell ref="C5:C6"/>
    <mergeCell ref="D5:D6"/>
    <mergeCell ref="E5:E6"/>
    <mergeCell ref="F5:F6"/>
    <mergeCell ref="G5:G6"/>
    <mergeCell ref="H5:H6"/>
    <mergeCell ref="I5:I6"/>
    <mergeCell ref="J5:J6"/>
    <mergeCell ref="K5:K6"/>
    <mergeCell ref="L5:L6"/>
    <mergeCell ref="A1:L1"/>
    <mergeCell ref="A2:L2"/>
    <mergeCell ref="K3:L3"/>
    <mergeCell ref="J4:L4"/>
    <mergeCell ref="A25:F25"/>
  </mergeCells>
  <phoneticPr fontId="67" type="noConversion"/>
  <conditionalFormatting sqref="M5:R6">
    <cfRule type="expression" dxfId="0" priority="1" stopIfTrue="1">
      <formula>$O$8=""</formula>
    </cfRule>
  </conditionalFormatting>
  <dataValidations count="1">
    <dataValidation type="list" allowBlank="1" showInputMessage="1" showErrorMessage="1" sqref="O5:P6" xr:uid="{00000000-0002-0000-5900-000000000000}">
      <formula1>$Q$8</formula1>
    </dataValidation>
  </dataValidations>
  <hyperlinks>
    <hyperlink ref="A1:L1" location="'5-流动负债汇总'!B8" display="=&quot;持有待售负债评估&quot;&amp;表头信息!E35" xr:uid="{00000000-0004-0000-59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1000" r:id="rId4" name="Check Box 72">
              <controlPr defaultSize="0" autoPict="0" macro="[0]!持有待售负债_复选框72_Click">
                <anchor moveWithCells="1">
                  <from>
                    <xdr:col>12</xdr:col>
                    <xdr:colOff>76200</xdr:colOff>
                    <xdr:row>0</xdr:row>
                    <xdr:rowOff>114300</xdr:rowOff>
                  </from>
                  <to>
                    <xdr:col>14</xdr:col>
                    <xdr:colOff>209550</xdr:colOff>
                    <xdr:row>2</xdr:row>
                    <xdr:rowOff>104775</xdr:rowOff>
                  </to>
                </anchor>
              </controlPr>
            </control>
          </mc:Choice>
        </mc:AlternateContent>
      </controls>
    </mc:Choice>
  </mc:AlternateContent>
</worksheet>
</file>

<file path=xl/worksheets/sheet9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L30"/>
  <sheetViews>
    <sheetView view="pageBreakPreview" zoomScale="60" zoomScaleNormal="100" workbookViewId="0">
      <pane xSplit="1" ySplit="6" topLeftCell="B7" activePane="bottomRight" state="frozen"/>
      <selection pane="topRight"/>
      <selection pane="bottomLeft"/>
      <selection pane="bottomRight" activeCell="L25" sqref="L25"/>
    </sheetView>
  </sheetViews>
  <sheetFormatPr defaultColWidth="8.625" defaultRowHeight="15.75" customHeight="1"/>
  <cols>
    <col min="1" max="1" width="7.75" style="11" customWidth="1"/>
    <col min="2" max="2" width="36.75" style="11" customWidth="1"/>
    <col min="3" max="7" width="14.125" style="11" customWidth="1"/>
    <col min="8" max="8" width="15.125" style="11" customWidth="1"/>
    <col min="9" max="9" width="11.375" style="11"/>
    <col min="10" max="10" width="8" style="11"/>
    <col min="11" max="11" width="19.5" style="11"/>
    <col min="12" max="12" width="16" style="11"/>
    <col min="13" max="32" width="9" style="11"/>
    <col min="33" max="16384" width="8.625" style="11"/>
  </cols>
  <sheetData>
    <row r="1" spans="1:12" s="7" customFormat="1" ht="30" customHeight="1">
      <c r="A1" s="415" t="str">
        <f>"一年内到期的非流动负债评估"&amp;表头信息!E35</f>
        <v>一年内到期的非流动负债评估明细表</v>
      </c>
      <c r="B1" s="415"/>
      <c r="C1" s="415"/>
      <c r="D1" s="415"/>
      <c r="E1" s="415"/>
      <c r="F1" s="415"/>
      <c r="G1" s="415"/>
      <c r="H1" s="437"/>
    </row>
    <row r="2" spans="1:12" ht="15.75" customHeight="1">
      <c r="A2" s="417" t="str">
        <f>表头信息!D5&amp;表头信息!E5</f>
        <v>评估基准日：2022年10月31日</v>
      </c>
      <c r="B2" s="417"/>
      <c r="C2" s="417"/>
      <c r="D2" s="417"/>
      <c r="E2" s="417"/>
      <c r="F2" s="417"/>
      <c r="G2" s="457"/>
      <c r="H2" s="457"/>
    </row>
    <row r="3" spans="1:12" ht="15.75" customHeight="1">
      <c r="A3" s="12"/>
      <c r="B3" s="12"/>
      <c r="C3" s="12"/>
      <c r="D3" s="12"/>
      <c r="E3" s="12"/>
      <c r="F3" s="12"/>
      <c r="G3" s="13"/>
      <c r="H3" s="14" t="s">
        <v>881</v>
      </c>
    </row>
    <row r="4" spans="1:12" ht="15.75" customHeight="1">
      <c r="A4" s="458" t="str">
        <f>表头信息!D2&amp;表头信息!E2</f>
        <v>产权持有单位：西安曲江楼观旅游农业开发有限公司</v>
      </c>
      <c r="B4" s="514"/>
      <c r="C4" s="514"/>
      <c r="D4" s="15"/>
      <c r="E4" s="15"/>
      <c r="F4" s="15"/>
      <c r="G4" s="15"/>
      <c r="H4" s="16" t="s">
        <v>3</v>
      </c>
    </row>
    <row r="5" spans="1:12" s="8" customFormat="1" ht="15.75" customHeight="1">
      <c r="A5" s="455" t="s">
        <v>5</v>
      </c>
      <c r="B5" s="455" t="s">
        <v>882</v>
      </c>
      <c r="C5" s="455" t="s">
        <v>389</v>
      </c>
      <c r="D5" s="455" t="s">
        <v>585</v>
      </c>
      <c r="E5" s="455" t="s">
        <v>883</v>
      </c>
      <c r="F5" s="455" t="s">
        <v>238</v>
      </c>
      <c r="G5" s="455" t="s">
        <v>239</v>
      </c>
      <c r="H5" s="455" t="s">
        <v>8</v>
      </c>
      <c r="I5" s="455" t="s">
        <v>884</v>
      </c>
      <c r="J5" s="455" t="s">
        <v>885</v>
      </c>
      <c r="K5" s="455" t="s">
        <v>886</v>
      </c>
      <c r="L5" s="455" t="s">
        <v>887</v>
      </c>
    </row>
    <row r="6" spans="1:12" s="8" customFormat="1" ht="15.75" customHeight="1">
      <c r="A6" s="456"/>
      <c r="B6" s="456"/>
      <c r="C6" s="456"/>
      <c r="D6" s="456"/>
      <c r="E6" s="456"/>
      <c r="F6" s="456"/>
      <c r="G6" s="456"/>
      <c r="H6" s="456"/>
      <c r="I6" s="456" t="s">
        <v>510</v>
      </c>
      <c r="J6" s="456" t="s">
        <v>888</v>
      </c>
      <c r="K6" s="456" t="s">
        <v>889</v>
      </c>
      <c r="L6" s="456" t="s">
        <v>889</v>
      </c>
    </row>
    <row r="7" spans="1:12" s="9" customFormat="1" ht="15.75" customHeight="1">
      <c r="A7" s="17">
        <v>1</v>
      </c>
      <c r="B7" s="18"/>
      <c r="C7" s="19"/>
      <c r="D7" s="57"/>
      <c r="E7" s="58"/>
      <c r="F7" s="20"/>
      <c r="G7" s="20"/>
      <c r="H7" s="21"/>
      <c r="I7" s="21"/>
      <c r="J7" s="21"/>
      <c r="K7" s="21"/>
      <c r="L7" s="21"/>
    </row>
    <row r="8" spans="1:12" s="9" customFormat="1" ht="15.75" customHeight="1">
      <c r="A8" s="17">
        <v>2</v>
      </c>
      <c r="B8" s="18"/>
      <c r="C8" s="19"/>
      <c r="D8" s="57"/>
      <c r="E8" s="58"/>
      <c r="F8" s="20"/>
      <c r="G8" s="20"/>
      <c r="H8" s="21"/>
      <c r="I8" s="21"/>
      <c r="J8" s="21"/>
      <c r="K8" s="21"/>
      <c r="L8" s="21"/>
    </row>
    <row r="9" spans="1:12" s="9" customFormat="1" ht="15.75" customHeight="1">
      <c r="A9" s="17">
        <v>3</v>
      </c>
      <c r="B9" s="18"/>
      <c r="C9" s="19"/>
      <c r="D9" s="57"/>
      <c r="E9" s="58"/>
      <c r="F9" s="20"/>
      <c r="G9" s="20"/>
      <c r="H9" s="21"/>
      <c r="I9" s="21"/>
      <c r="J9" s="21"/>
      <c r="K9" s="21"/>
      <c r="L9" s="21"/>
    </row>
    <row r="10" spans="1:12" s="9" customFormat="1" ht="15.75" customHeight="1">
      <c r="A10" s="17">
        <v>4</v>
      </c>
      <c r="B10" s="18"/>
      <c r="C10" s="19"/>
      <c r="D10" s="57"/>
      <c r="E10" s="58"/>
      <c r="F10" s="20"/>
      <c r="G10" s="20"/>
      <c r="H10" s="21"/>
      <c r="I10" s="21"/>
      <c r="J10" s="21"/>
      <c r="K10" s="21"/>
      <c r="L10" s="21"/>
    </row>
    <row r="11" spans="1:12" s="9" customFormat="1" ht="15.75" customHeight="1">
      <c r="A11" s="17">
        <v>5</v>
      </c>
      <c r="B11" s="18"/>
      <c r="C11" s="19"/>
      <c r="D11" s="57"/>
      <c r="E11" s="58"/>
      <c r="F11" s="20"/>
      <c r="G11" s="20"/>
      <c r="H11" s="21"/>
      <c r="I11" s="21"/>
      <c r="J11" s="21"/>
      <c r="K11" s="21"/>
      <c r="L11" s="21"/>
    </row>
    <row r="12" spans="1:12" s="9" customFormat="1" ht="15.75" customHeight="1">
      <c r="A12" s="17">
        <v>6</v>
      </c>
      <c r="B12" s="18"/>
      <c r="C12" s="19"/>
      <c r="D12" s="57"/>
      <c r="E12" s="58"/>
      <c r="F12" s="20"/>
      <c r="G12" s="20"/>
      <c r="H12" s="21"/>
      <c r="I12" s="21"/>
      <c r="J12" s="21"/>
      <c r="K12" s="21"/>
      <c r="L12" s="21"/>
    </row>
    <row r="13" spans="1:12" s="9" customFormat="1" ht="15.75" customHeight="1">
      <c r="A13" s="17">
        <v>7</v>
      </c>
      <c r="B13" s="18"/>
      <c r="C13" s="19"/>
      <c r="D13" s="57"/>
      <c r="E13" s="58"/>
      <c r="F13" s="20"/>
      <c r="G13" s="20"/>
      <c r="H13" s="21"/>
      <c r="I13" s="21"/>
      <c r="J13" s="21"/>
      <c r="K13" s="21"/>
      <c r="L13" s="21"/>
    </row>
    <row r="14" spans="1:12" s="9" customFormat="1" ht="15.75" customHeight="1">
      <c r="A14" s="17">
        <v>8</v>
      </c>
      <c r="B14" s="18"/>
      <c r="C14" s="19"/>
      <c r="D14" s="57"/>
      <c r="E14" s="58"/>
      <c r="F14" s="20"/>
      <c r="G14" s="20"/>
      <c r="H14" s="21"/>
      <c r="I14" s="21"/>
      <c r="J14" s="21"/>
      <c r="K14" s="21"/>
      <c r="L14" s="21"/>
    </row>
    <row r="15" spans="1:12" s="9" customFormat="1" ht="15.75" customHeight="1">
      <c r="A15" s="17">
        <v>9</v>
      </c>
      <c r="B15" s="18"/>
      <c r="C15" s="19"/>
      <c r="D15" s="57"/>
      <c r="E15" s="58"/>
      <c r="F15" s="20"/>
      <c r="G15" s="20"/>
      <c r="H15" s="21"/>
      <c r="I15" s="21"/>
      <c r="J15" s="21"/>
      <c r="K15" s="21"/>
      <c r="L15" s="21"/>
    </row>
    <row r="16" spans="1:12" s="9" customFormat="1" ht="15.75" customHeight="1">
      <c r="A16" s="17">
        <v>10</v>
      </c>
      <c r="B16" s="18"/>
      <c r="C16" s="19"/>
      <c r="D16" s="57"/>
      <c r="E16" s="58"/>
      <c r="F16" s="20"/>
      <c r="G16" s="20"/>
      <c r="H16" s="21"/>
      <c r="I16" s="21"/>
      <c r="J16" s="21"/>
      <c r="K16" s="21"/>
      <c r="L16" s="21"/>
    </row>
    <row r="17" spans="1:12" s="9" customFormat="1" ht="15.75" customHeight="1">
      <c r="A17" s="17">
        <v>11</v>
      </c>
      <c r="B17" s="18"/>
      <c r="C17" s="19"/>
      <c r="D17" s="57"/>
      <c r="E17" s="58"/>
      <c r="F17" s="20"/>
      <c r="G17" s="20"/>
      <c r="H17" s="21"/>
      <c r="I17" s="21"/>
      <c r="J17" s="21"/>
      <c r="K17" s="21"/>
      <c r="L17" s="21"/>
    </row>
    <row r="18" spans="1:12" s="9" customFormat="1" ht="15.75" customHeight="1">
      <c r="A18" s="17">
        <v>12</v>
      </c>
      <c r="B18" s="18"/>
      <c r="C18" s="19"/>
      <c r="D18" s="57"/>
      <c r="E18" s="58"/>
      <c r="F18" s="20"/>
      <c r="G18" s="20"/>
      <c r="H18" s="21"/>
      <c r="I18" s="21"/>
      <c r="J18" s="21"/>
      <c r="K18" s="21"/>
      <c r="L18" s="21"/>
    </row>
    <row r="19" spans="1:12" s="9" customFormat="1" ht="15.75" customHeight="1">
      <c r="A19" s="17">
        <v>13</v>
      </c>
      <c r="B19" s="18"/>
      <c r="C19" s="19"/>
      <c r="D19" s="57"/>
      <c r="E19" s="58"/>
      <c r="F19" s="20"/>
      <c r="G19" s="20"/>
      <c r="H19" s="21"/>
      <c r="I19" s="21"/>
      <c r="J19" s="21"/>
      <c r="K19" s="21"/>
      <c r="L19" s="21"/>
    </row>
    <row r="20" spans="1:12" s="9" customFormat="1" ht="15.75" customHeight="1">
      <c r="A20" s="17">
        <v>14</v>
      </c>
      <c r="B20" s="18"/>
      <c r="C20" s="19"/>
      <c r="D20" s="57"/>
      <c r="E20" s="58"/>
      <c r="F20" s="20"/>
      <c r="G20" s="20"/>
      <c r="H20" s="21"/>
      <c r="I20" s="21"/>
      <c r="J20" s="21"/>
      <c r="K20" s="21"/>
      <c r="L20" s="21"/>
    </row>
    <row r="21" spans="1:12" s="9" customFormat="1" ht="15.75" customHeight="1">
      <c r="A21" s="17">
        <v>15</v>
      </c>
      <c r="B21" s="18"/>
      <c r="C21" s="19"/>
      <c r="D21" s="57"/>
      <c r="E21" s="58"/>
      <c r="F21" s="20"/>
      <c r="G21" s="20"/>
      <c r="H21" s="21"/>
      <c r="I21" s="21"/>
      <c r="J21" s="21"/>
      <c r="K21" s="21"/>
      <c r="L21" s="21"/>
    </row>
    <row r="22" spans="1:12" s="9" customFormat="1" ht="15.75" customHeight="1">
      <c r="A22" s="17">
        <v>16</v>
      </c>
      <c r="B22" s="18"/>
      <c r="C22" s="19"/>
      <c r="D22" s="57"/>
      <c r="E22" s="58"/>
      <c r="F22" s="20"/>
      <c r="G22" s="20"/>
      <c r="H22" s="21"/>
      <c r="I22" s="21"/>
      <c r="J22" s="21"/>
      <c r="K22" s="21"/>
      <c r="L22" s="21"/>
    </row>
    <row r="23" spans="1:12" s="9" customFormat="1" ht="15.75" customHeight="1">
      <c r="A23" s="17">
        <v>17</v>
      </c>
      <c r="B23" s="18"/>
      <c r="C23" s="19"/>
      <c r="D23" s="57"/>
      <c r="E23" s="58"/>
      <c r="F23" s="20"/>
      <c r="G23" s="20"/>
      <c r="H23" s="21"/>
      <c r="I23" s="21"/>
      <c r="J23" s="21"/>
      <c r="K23" s="21"/>
      <c r="L23" s="21"/>
    </row>
    <row r="24" spans="1:12" s="9" customFormat="1" ht="15.75" customHeight="1">
      <c r="A24" s="17">
        <v>18</v>
      </c>
      <c r="B24" s="18"/>
      <c r="C24" s="19"/>
      <c r="D24" s="57"/>
      <c r="E24" s="58"/>
      <c r="F24" s="20"/>
      <c r="G24" s="20"/>
      <c r="H24" s="21"/>
      <c r="I24" s="21"/>
      <c r="J24" s="21"/>
      <c r="K24" s="21"/>
      <c r="L24" s="21"/>
    </row>
    <row r="25" spans="1:12" s="9" customFormat="1" ht="15.75" customHeight="1">
      <c r="A25" s="17">
        <v>19</v>
      </c>
      <c r="B25" s="18"/>
      <c r="C25" s="19"/>
      <c r="D25" s="57"/>
      <c r="E25" s="58"/>
      <c r="F25" s="20"/>
      <c r="G25" s="20"/>
      <c r="H25" s="21"/>
      <c r="I25" s="21"/>
      <c r="J25" s="21"/>
      <c r="K25" s="21"/>
      <c r="L25" s="21"/>
    </row>
    <row r="26" spans="1:12" s="9" customFormat="1" ht="15.75" customHeight="1">
      <c r="A26" s="17">
        <v>20</v>
      </c>
      <c r="B26" s="18"/>
      <c r="C26" s="19"/>
      <c r="D26" s="57"/>
      <c r="E26" s="58"/>
      <c r="F26" s="20"/>
      <c r="G26" s="20"/>
      <c r="H26" s="21"/>
      <c r="I26" s="21"/>
      <c r="J26" s="21"/>
      <c r="K26" s="21"/>
      <c r="L26" s="21"/>
    </row>
    <row r="27" spans="1:12" s="9" customFormat="1" ht="15.75" customHeight="1">
      <c r="A27" s="433" t="s">
        <v>384</v>
      </c>
      <c r="B27" s="452"/>
      <c r="C27" s="452"/>
      <c r="D27" s="452"/>
      <c r="E27" s="434"/>
      <c r="F27" s="23">
        <f>SUM(F7:F26)</f>
        <v>0</v>
      </c>
      <c r="G27" s="23">
        <f>SUM(G7:G26)</f>
        <v>0</v>
      </c>
      <c r="H27" s="24"/>
    </row>
    <row r="28" spans="1:12" s="10" customFormat="1" ht="15.75" customHeight="1">
      <c r="A28" s="25"/>
      <c r="D28" s="418"/>
      <c r="E28" s="418"/>
      <c r="F28" s="418"/>
      <c r="G28" s="26"/>
      <c r="H28" s="26"/>
    </row>
    <row r="29" spans="1:12"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12" s="10" customFormat="1" ht="15.75" customHeight="1">
      <c r="A30" s="30" t="str">
        <f>表头信息!D11&amp;表头信息!E11</f>
        <v>填表日期：2022年11月2日</v>
      </c>
      <c r="B30" s="28"/>
      <c r="C30" s="28"/>
      <c r="D30" s="28"/>
      <c r="E30" s="31"/>
      <c r="F30" s="31"/>
      <c r="H30" s="31"/>
    </row>
  </sheetData>
  <protectedRanges>
    <protectedRange sqref="A7:H26" name="区域1"/>
  </protectedRanges>
  <mergeCells count="19">
    <mergeCell ref="I5:I6"/>
    <mergeCell ref="J5:J6"/>
    <mergeCell ref="K5:K6"/>
    <mergeCell ref="L5:L6"/>
    <mergeCell ref="A29:C29"/>
    <mergeCell ref="F29:H29"/>
    <mergeCell ref="A5:A6"/>
    <mergeCell ref="B5:B6"/>
    <mergeCell ref="C5:C6"/>
    <mergeCell ref="D5:D6"/>
    <mergeCell ref="E5:E6"/>
    <mergeCell ref="F5:F6"/>
    <mergeCell ref="G5:G6"/>
    <mergeCell ref="H5:H6"/>
    <mergeCell ref="A1:H1"/>
    <mergeCell ref="A2:H2"/>
    <mergeCell ref="A4:C4"/>
    <mergeCell ref="A27:E27"/>
    <mergeCell ref="D28:F28"/>
  </mergeCells>
  <phoneticPr fontId="67" type="noConversion"/>
  <hyperlinks>
    <hyperlink ref="A1:H1" location="'5-流动负债汇总'!B18" display="=&quot;一年内到期的非流动负债评估&quot;&amp;表头信息!E35" xr:uid="{00000000-0004-0000-5A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2024" r:id="rId4" name="Check Box 72">
              <controlPr defaultSize="0" autoPict="0" macro="[0]!一年到期非流动负债_复选框72_Click">
                <anchor moveWithCells="1">
                  <from>
                    <xdr:col>8</xdr:col>
                    <xdr:colOff>76200</xdr:colOff>
                    <xdr:row>0</xdr:row>
                    <xdr:rowOff>19050</xdr:rowOff>
                  </from>
                  <to>
                    <xdr:col>9</xdr:col>
                    <xdr:colOff>542925</xdr:colOff>
                    <xdr:row>1</xdr:row>
                    <xdr:rowOff>190500</xdr:rowOff>
                  </to>
                </anchor>
              </controlPr>
            </control>
          </mc:Choice>
        </mc:AlternateContent>
      </controls>
    </mc:Choice>
  </mc:AlternateContent>
</worksheet>
</file>

<file path=xl/worksheets/sheet9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dimension ref="A1:G30"/>
  <sheetViews>
    <sheetView view="pageBreakPreview" zoomScale="85" zoomScaleNormal="100" workbookViewId="0">
      <pane xSplit="1" ySplit="6" topLeftCell="B7" activePane="bottomRight" state="frozen"/>
      <selection pane="topRight"/>
      <selection pane="bottomLeft"/>
      <selection pane="bottomRight" activeCell="L25" sqref="L25"/>
    </sheetView>
  </sheetViews>
  <sheetFormatPr defaultColWidth="8.625" defaultRowHeight="15.75" customHeight="1"/>
  <cols>
    <col min="1" max="1" width="5.625" style="11" customWidth="1"/>
    <col min="2" max="2" width="37.625" style="11" customWidth="1"/>
    <col min="3" max="6" width="18" style="11" customWidth="1"/>
    <col min="7" max="7" width="15.5" style="11" customWidth="1"/>
    <col min="8" max="32" width="9" style="11"/>
    <col min="33" max="16384" width="8.625" style="11"/>
  </cols>
  <sheetData>
    <row r="1" spans="1:7" s="7" customFormat="1" ht="30" customHeight="1">
      <c r="A1" s="415" t="str">
        <f>"其他流动负债评估"&amp;表头信息!E35</f>
        <v>其他流动负债评估明细表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2"/>
      <c r="B3" s="12"/>
      <c r="C3" s="12"/>
      <c r="D3" s="12"/>
      <c r="E3" s="12"/>
      <c r="F3" s="12"/>
      <c r="G3" s="14" t="s">
        <v>890</v>
      </c>
    </row>
    <row r="4" spans="1:7" ht="15.75" customHeight="1">
      <c r="A4" s="458" t="str">
        <f>表头信息!D2&amp;表头信息!E2</f>
        <v>产权持有单位：西安曲江楼观旅游农业开发有限公司</v>
      </c>
      <c r="B4" s="514"/>
      <c r="C4" s="514"/>
      <c r="D4" s="514"/>
      <c r="E4" s="15"/>
      <c r="F4" s="15"/>
      <c r="G4" s="16" t="s">
        <v>3</v>
      </c>
    </row>
    <row r="5" spans="1:7" s="8" customFormat="1" ht="15.75" customHeight="1">
      <c r="A5" s="455" t="s">
        <v>5</v>
      </c>
      <c r="B5" s="455" t="s">
        <v>376</v>
      </c>
      <c r="C5" s="455" t="s">
        <v>389</v>
      </c>
      <c r="D5" s="455" t="s">
        <v>511</v>
      </c>
      <c r="E5" s="455" t="s">
        <v>238</v>
      </c>
      <c r="F5" s="455" t="s">
        <v>239</v>
      </c>
      <c r="G5" s="455" t="s">
        <v>8</v>
      </c>
    </row>
    <row r="6" spans="1:7" s="8" customFormat="1" ht="15.75" customHeight="1">
      <c r="A6" s="456"/>
      <c r="B6" s="456"/>
      <c r="C6" s="456"/>
      <c r="D6" s="456"/>
      <c r="E6" s="456"/>
      <c r="F6" s="456"/>
      <c r="G6" s="456"/>
    </row>
    <row r="7" spans="1:7" s="9" customFormat="1" ht="15.75" customHeight="1">
      <c r="A7" s="17">
        <v>1</v>
      </c>
      <c r="B7" s="18"/>
      <c r="C7" s="19"/>
      <c r="D7" s="17"/>
      <c r="E7" s="20"/>
      <c r="F7" s="20"/>
      <c r="G7" s="21"/>
    </row>
    <row r="8" spans="1:7" s="9" customFormat="1" ht="15.75" customHeight="1">
      <c r="A8" s="17">
        <v>2</v>
      </c>
      <c r="B8" s="18"/>
      <c r="C8" s="19"/>
      <c r="D8" s="17"/>
      <c r="E8" s="20"/>
      <c r="F8" s="20"/>
      <c r="G8" s="21"/>
    </row>
    <row r="9" spans="1:7" s="9" customFormat="1" ht="15.75" customHeight="1">
      <c r="A9" s="17">
        <v>3</v>
      </c>
      <c r="B9" s="18"/>
      <c r="C9" s="19"/>
      <c r="D9" s="17"/>
      <c r="E9" s="20"/>
      <c r="F9" s="20"/>
      <c r="G9" s="21"/>
    </row>
    <row r="10" spans="1:7" s="9" customFormat="1" ht="15.75" customHeight="1">
      <c r="A10" s="17">
        <v>4</v>
      </c>
      <c r="B10" s="18"/>
      <c r="C10" s="19"/>
      <c r="D10" s="17"/>
      <c r="E10" s="20"/>
      <c r="F10" s="20"/>
      <c r="G10" s="21"/>
    </row>
    <row r="11" spans="1:7" s="9" customFormat="1" ht="15.75" customHeight="1">
      <c r="A11" s="17">
        <v>5</v>
      </c>
      <c r="B11" s="18"/>
      <c r="C11" s="19"/>
      <c r="D11" s="17"/>
      <c r="E11" s="20"/>
      <c r="F11" s="20"/>
      <c r="G11" s="21"/>
    </row>
    <row r="12" spans="1:7" s="9" customFormat="1" ht="15.75" customHeight="1">
      <c r="A12" s="17">
        <v>6</v>
      </c>
      <c r="B12" s="18"/>
      <c r="C12" s="19"/>
      <c r="D12" s="17"/>
      <c r="E12" s="20"/>
      <c r="F12" s="20"/>
      <c r="G12" s="21"/>
    </row>
    <row r="13" spans="1:7" s="9" customFormat="1" ht="15.75" customHeight="1">
      <c r="A13" s="17">
        <v>7</v>
      </c>
      <c r="B13" s="18"/>
      <c r="C13" s="19"/>
      <c r="D13" s="17"/>
      <c r="E13" s="20"/>
      <c r="F13" s="20"/>
      <c r="G13" s="21"/>
    </row>
    <row r="14" spans="1:7" s="9" customFormat="1" ht="15.75" customHeight="1">
      <c r="A14" s="17">
        <v>8</v>
      </c>
      <c r="B14" s="18"/>
      <c r="C14" s="19"/>
      <c r="D14" s="17"/>
      <c r="E14" s="20"/>
      <c r="F14" s="20"/>
      <c r="G14" s="21"/>
    </row>
    <row r="15" spans="1:7" s="9" customFormat="1" ht="15.75" customHeight="1">
      <c r="A15" s="17">
        <v>9</v>
      </c>
      <c r="B15" s="18"/>
      <c r="C15" s="19"/>
      <c r="D15" s="17"/>
      <c r="E15" s="20"/>
      <c r="F15" s="20"/>
      <c r="G15" s="21"/>
    </row>
    <row r="16" spans="1:7" s="9" customFormat="1" ht="15.75" customHeight="1">
      <c r="A16" s="17">
        <v>10</v>
      </c>
      <c r="B16" s="18"/>
      <c r="C16" s="19"/>
      <c r="D16" s="17"/>
      <c r="E16" s="20"/>
      <c r="F16" s="20"/>
      <c r="G16" s="21"/>
    </row>
    <row r="17" spans="1:7" s="9" customFormat="1" ht="15.75" customHeight="1">
      <c r="A17" s="17">
        <v>11</v>
      </c>
      <c r="B17" s="18"/>
      <c r="C17" s="19"/>
      <c r="D17" s="17"/>
      <c r="E17" s="20"/>
      <c r="F17" s="20"/>
      <c r="G17" s="21"/>
    </row>
    <row r="18" spans="1:7" s="9" customFormat="1" ht="15.75" customHeight="1">
      <c r="A18" s="17">
        <v>12</v>
      </c>
      <c r="B18" s="18"/>
      <c r="C18" s="19"/>
      <c r="D18" s="17"/>
      <c r="E18" s="20"/>
      <c r="F18" s="20"/>
      <c r="G18" s="21"/>
    </row>
    <row r="19" spans="1:7" s="9" customFormat="1" ht="15.75" customHeight="1">
      <c r="A19" s="17">
        <v>13</v>
      </c>
      <c r="B19" s="18"/>
      <c r="C19" s="19"/>
      <c r="D19" s="17"/>
      <c r="E19" s="20"/>
      <c r="F19" s="20"/>
      <c r="G19" s="21"/>
    </row>
    <row r="20" spans="1:7" s="9" customFormat="1" ht="15.75" customHeight="1">
      <c r="A20" s="17">
        <v>14</v>
      </c>
      <c r="B20" s="18"/>
      <c r="C20" s="19"/>
      <c r="D20" s="17"/>
      <c r="E20" s="20"/>
      <c r="F20" s="20"/>
      <c r="G20" s="21"/>
    </row>
    <row r="21" spans="1:7" s="9" customFormat="1" ht="15.75" customHeight="1">
      <c r="A21" s="17">
        <v>15</v>
      </c>
      <c r="B21" s="18"/>
      <c r="C21" s="19"/>
      <c r="D21" s="17"/>
      <c r="E21" s="20"/>
      <c r="F21" s="20"/>
      <c r="G21" s="21"/>
    </row>
    <row r="22" spans="1:7" s="9" customFormat="1" ht="15.75" customHeight="1">
      <c r="A22" s="17">
        <v>16</v>
      </c>
      <c r="B22" s="18"/>
      <c r="C22" s="19"/>
      <c r="D22" s="17"/>
      <c r="E22" s="20"/>
      <c r="F22" s="20"/>
      <c r="G22" s="21"/>
    </row>
    <row r="23" spans="1:7" s="9" customFormat="1" ht="15.75" customHeight="1">
      <c r="A23" s="17">
        <v>17</v>
      </c>
      <c r="B23" s="18"/>
      <c r="C23" s="19"/>
      <c r="D23" s="17"/>
      <c r="E23" s="20"/>
      <c r="F23" s="20"/>
      <c r="G23" s="21"/>
    </row>
    <row r="24" spans="1:7" s="9" customFormat="1" ht="15.75" customHeight="1">
      <c r="A24" s="17">
        <v>18</v>
      </c>
      <c r="B24" s="18"/>
      <c r="C24" s="19"/>
      <c r="D24" s="17"/>
      <c r="E24" s="20"/>
      <c r="F24" s="20"/>
      <c r="G24" s="21"/>
    </row>
    <row r="25" spans="1:7" s="9" customFormat="1" ht="15.75" customHeight="1">
      <c r="A25" s="17">
        <v>19</v>
      </c>
      <c r="B25" s="18"/>
      <c r="C25" s="19"/>
      <c r="D25" s="17"/>
      <c r="E25" s="20"/>
      <c r="F25" s="20"/>
      <c r="G25" s="21"/>
    </row>
    <row r="26" spans="1:7" s="9" customFormat="1" ht="15.75" customHeight="1">
      <c r="A26" s="17">
        <v>20</v>
      </c>
      <c r="B26" s="18"/>
      <c r="C26" s="19"/>
      <c r="D26" s="17"/>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D4"/>
    <mergeCell ref="A27:D27"/>
    <mergeCell ref="D28:F28"/>
  </mergeCells>
  <phoneticPr fontId="67" type="noConversion"/>
  <hyperlinks>
    <hyperlink ref="A1:G1" location="'5-流动负债汇总'!B19" display="=&quot;其他流动负债评估&quot;&amp;表头信息!E35" xr:uid="{00000000-0004-0000-5B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3048" r:id="rId4" name="Check Box 72">
              <controlPr defaultSize="0" autoPict="0" macro="[0]!其他流动负债_复选框72_Click">
                <anchor moveWithCells="1">
                  <from>
                    <xdr:col>7</xdr:col>
                    <xdr:colOff>47625</xdr:colOff>
                    <xdr:row>0</xdr:row>
                    <xdr:rowOff>104775</xdr:rowOff>
                  </from>
                  <to>
                    <xdr:col>9</xdr:col>
                    <xdr:colOff>180975</xdr:colOff>
                    <xdr:row>1</xdr:row>
                    <xdr:rowOff>123825</xdr:rowOff>
                  </to>
                </anchor>
              </controlPr>
            </control>
          </mc:Choice>
        </mc:AlternateContent>
      </controls>
    </mc:Choice>
  </mc:AlternateContent>
</worksheet>
</file>

<file path=xl/worksheets/sheet9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tabColor rgb="FFFF0000"/>
  </sheetPr>
  <dimension ref="A1:G29"/>
  <sheetViews>
    <sheetView view="pageBreakPreview" zoomScale="85" zoomScaleNormal="100" workbookViewId="0">
      <pane xSplit="2" ySplit="6" topLeftCell="C7" activePane="bottomRight" state="frozen"/>
      <selection pane="topRight"/>
      <selection pane="bottomLeft"/>
      <selection pane="bottomRight" activeCell="L25" sqref="L25"/>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891</v>
      </c>
      <c r="B1" s="415"/>
      <c r="C1" s="415"/>
      <c r="D1" s="415"/>
      <c r="E1" s="415"/>
      <c r="F1" s="415"/>
      <c r="G1" s="60"/>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892</v>
      </c>
    </row>
    <row r="4" spans="1:7" ht="15.75" customHeight="1">
      <c r="A4" s="518" t="str">
        <f>表头信息!D2&amp;表头信息!E2</f>
        <v>产权持有单位：西安曲江楼观旅游农业开发有限公司</v>
      </c>
      <c r="B4" s="519"/>
      <c r="C4" s="519"/>
      <c r="D4" s="15"/>
      <c r="E4" s="15"/>
      <c r="F4" s="44" t="s">
        <v>3</v>
      </c>
    </row>
    <row r="5" spans="1:7" s="8" customFormat="1" ht="15.75" customHeight="1">
      <c r="A5" s="499" t="s">
        <v>267</v>
      </c>
      <c r="B5" s="499" t="s">
        <v>237</v>
      </c>
      <c r="C5" s="499" t="s">
        <v>238</v>
      </c>
      <c r="D5" s="499" t="s">
        <v>239</v>
      </c>
      <c r="E5" s="499" t="s">
        <v>668</v>
      </c>
      <c r="F5" s="499" t="s">
        <v>241</v>
      </c>
    </row>
    <row r="6" spans="1:7" s="8" customFormat="1" ht="15.75" customHeight="1">
      <c r="A6" s="500"/>
      <c r="B6" s="500"/>
      <c r="C6" s="500"/>
      <c r="D6" s="500"/>
      <c r="E6" s="500"/>
      <c r="F6" s="500"/>
    </row>
    <row r="7" spans="1:7" s="9" customFormat="1" ht="15.75" customHeight="1">
      <c r="A7" s="45" t="s">
        <v>893</v>
      </c>
      <c r="B7" s="62" t="s">
        <v>204</v>
      </c>
      <c r="C7" s="40">
        <f>'6-1长期借款'!I27</f>
        <v>0</v>
      </c>
      <c r="D7" s="40">
        <f>'6-1长期借款'!J27</f>
        <v>0</v>
      </c>
      <c r="E7" s="39">
        <f t="shared" ref="E7:E14" si="0">D7-C7</f>
        <v>0</v>
      </c>
      <c r="F7" s="39">
        <f t="shared" ref="F7:F14" si="1">IF(C7=0,0,E7/ABS(C7))*100</f>
        <v>0</v>
      </c>
    </row>
    <row r="8" spans="1:7" s="9" customFormat="1" ht="15.75" customHeight="1">
      <c r="A8" s="45" t="s">
        <v>894</v>
      </c>
      <c r="B8" s="62" t="s">
        <v>206</v>
      </c>
      <c r="C8" s="40">
        <f>'6-2应付债券'!G27</f>
        <v>0</v>
      </c>
      <c r="D8" s="40">
        <f>'6-2应付债券'!H27</f>
        <v>0</v>
      </c>
      <c r="E8" s="39">
        <f t="shared" si="0"/>
        <v>0</v>
      </c>
      <c r="F8" s="39">
        <f t="shared" si="1"/>
        <v>0</v>
      </c>
    </row>
    <row r="9" spans="1:7" s="9" customFormat="1" ht="15.75" customHeight="1">
      <c r="A9" s="45" t="s">
        <v>895</v>
      </c>
      <c r="B9" s="62" t="s">
        <v>261</v>
      </c>
      <c r="C9" s="40">
        <f>'6-3租赁负债'!F27</f>
        <v>0</v>
      </c>
      <c r="D9" s="40">
        <f>'6-3租赁负债'!G27</f>
        <v>0</v>
      </c>
      <c r="E9" s="39">
        <f t="shared" si="0"/>
        <v>0</v>
      </c>
      <c r="F9" s="39">
        <f t="shared" si="1"/>
        <v>0</v>
      </c>
    </row>
    <row r="10" spans="1:7" s="9" customFormat="1" ht="15.75" customHeight="1">
      <c r="A10" s="45" t="s">
        <v>896</v>
      </c>
      <c r="B10" s="62" t="s">
        <v>208</v>
      </c>
      <c r="C10" s="40">
        <f>'6-4长期应付款汇总'!C27</f>
        <v>0</v>
      </c>
      <c r="D10" s="40">
        <f>'6-4长期应付款汇总'!D27</f>
        <v>0</v>
      </c>
      <c r="E10" s="39">
        <f t="shared" si="0"/>
        <v>0</v>
      </c>
      <c r="F10" s="39">
        <f t="shared" si="1"/>
        <v>0</v>
      </c>
    </row>
    <row r="11" spans="1:7" s="9" customFormat="1" ht="15.75" customHeight="1">
      <c r="A11" s="45" t="s">
        <v>897</v>
      </c>
      <c r="B11" s="62" t="s">
        <v>212</v>
      </c>
      <c r="C11" s="39">
        <f>'6-5预计负债'!E27</f>
        <v>0</v>
      </c>
      <c r="D11" s="39">
        <f>'6-5预计负债'!F27</f>
        <v>0</v>
      </c>
      <c r="E11" s="39">
        <f t="shared" si="0"/>
        <v>0</v>
      </c>
      <c r="F11" s="39">
        <f t="shared" si="1"/>
        <v>0</v>
      </c>
    </row>
    <row r="12" spans="1:7" s="9" customFormat="1" ht="15.75" customHeight="1">
      <c r="A12" s="45" t="s">
        <v>898</v>
      </c>
      <c r="B12" s="62" t="s">
        <v>262</v>
      </c>
      <c r="C12" s="40">
        <f>'6-6递延收益'!G27</f>
        <v>0</v>
      </c>
      <c r="D12" s="40">
        <f>'6-6递延收益'!H27</f>
        <v>0</v>
      </c>
      <c r="E12" s="39">
        <f t="shared" si="0"/>
        <v>0</v>
      </c>
      <c r="F12" s="39">
        <f t="shared" si="1"/>
        <v>0</v>
      </c>
    </row>
    <row r="13" spans="1:7" s="9" customFormat="1" ht="15.75" customHeight="1">
      <c r="A13" s="45" t="s">
        <v>899</v>
      </c>
      <c r="B13" s="62" t="s">
        <v>214</v>
      </c>
      <c r="C13" s="40">
        <f>'6-7递延所得税负债'!E27</f>
        <v>0</v>
      </c>
      <c r="D13" s="40">
        <f>'6-7递延所得税负债'!F27</f>
        <v>0</v>
      </c>
      <c r="E13" s="39">
        <f t="shared" si="0"/>
        <v>0</v>
      </c>
      <c r="F13" s="39">
        <f t="shared" si="1"/>
        <v>0</v>
      </c>
    </row>
    <row r="14" spans="1:7" s="9" customFormat="1" ht="15.75" customHeight="1">
      <c r="A14" s="45" t="s">
        <v>900</v>
      </c>
      <c r="B14" s="62" t="s">
        <v>216</v>
      </c>
      <c r="C14" s="40">
        <f>'6-8其他非流动负债'!E27</f>
        <v>0</v>
      </c>
      <c r="D14" s="40">
        <f>'6-8其他非流动负债'!F27</f>
        <v>0</v>
      </c>
      <c r="E14" s="39">
        <f t="shared" si="0"/>
        <v>0</v>
      </c>
      <c r="F14" s="39">
        <f t="shared" si="1"/>
        <v>0</v>
      </c>
    </row>
    <row r="15" spans="1:7" s="9" customFormat="1" ht="15.75" customHeight="1">
      <c r="A15" s="51"/>
      <c r="B15" s="24"/>
      <c r="C15" s="40"/>
      <c r="D15" s="40"/>
      <c r="E15" s="39"/>
      <c r="F15" s="39"/>
    </row>
    <row r="16" spans="1:7" s="9" customFormat="1" ht="15.75" customHeight="1">
      <c r="A16" s="51"/>
      <c r="B16" s="24"/>
      <c r="C16" s="40"/>
      <c r="D16" s="40"/>
      <c r="E16" s="39"/>
      <c r="F16" s="39"/>
    </row>
    <row r="17" spans="1:6" s="9" customFormat="1" ht="15.75" customHeight="1">
      <c r="A17" s="51"/>
      <c r="B17" s="24"/>
      <c r="C17" s="40"/>
      <c r="D17" s="40"/>
      <c r="E17" s="39"/>
      <c r="F17" s="39"/>
    </row>
    <row r="18" spans="1:6" s="9" customFormat="1" ht="15.75" customHeight="1">
      <c r="A18" s="51"/>
      <c r="B18" s="24"/>
      <c r="C18" s="40"/>
      <c r="D18" s="40"/>
      <c r="E18" s="39"/>
      <c r="F18" s="39"/>
    </row>
    <row r="19" spans="1:6" s="9" customFormat="1" ht="15.75" customHeight="1">
      <c r="A19" s="51"/>
      <c r="B19" s="24"/>
      <c r="C19" s="40"/>
      <c r="D19" s="40"/>
      <c r="E19" s="39"/>
      <c r="F19" s="39"/>
    </row>
    <row r="20" spans="1:6" s="9" customFormat="1" ht="15.75" customHeight="1">
      <c r="A20" s="51"/>
      <c r="B20" s="24"/>
      <c r="C20" s="40"/>
      <c r="D20" s="40"/>
      <c r="E20" s="39"/>
      <c r="F20" s="39"/>
    </row>
    <row r="21" spans="1:6" s="9" customFormat="1" ht="15.75" customHeight="1">
      <c r="A21" s="51"/>
      <c r="B21" s="24"/>
      <c r="C21" s="40"/>
      <c r="D21" s="40"/>
      <c r="E21" s="39"/>
      <c r="F21" s="39"/>
    </row>
    <row r="22" spans="1:6" s="9" customFormat="1" ht="15.75" customHeight="1">
      <c r="A22" s="51"/>
      <c r="B22" s="24"/>
      <c r="C22" s="40"/>
      <c r="D22" s="40"/>
      <c r="E22" s="39"/>
      <c r="F22" s="39"/>
    </row>
    <row r="23" spans="1:6" s="9" customFormat="1" ht="15.75" customHeight="1">
      <c r="A23" s="51"/>
      <c r="B23" s="24"/>
      <c r="C23" s="40"/>
      <c r="D23" s="39"/>
      <c r="E23" s="39"/>
      <c r="F23" s="39"/>
    </row>
    <row r="24" spans="1:6" s="9" customFormat="1" ht="15.75" customHeight="1">
      <c r="A24" s="45"/>
      <c r="B24" s="63"/>
      <c r="C24" s="40"/>
      <c r="D24" s="39"/>
      <c r="E24" s="39"/>
      <c r="F24" s="39"/>
    </row>
    <row r="25" spans="1:6" s="9" customFormat="1" ht="15.75" customHeight="1">
      <c r="A25" s="45"/>
      <c r="B25" s="63"/>
      <c r="C25" s="40"/>
      <c r="D25" s="39"/>
      <c r="E25" s="39"/>
      <c r="F25" s="39"/>
    </row>
    <row r="26" spans="1:6" s="9" customFormat="1" ht="15.75" customHeight="1">
      <c r="A26" s="433" t="s">
        <v>218</v>
      </c>
      <c r="B26" s="434"/>
      <c r="C26" s="23">
        <f>SUM(C7:C25)</f>
        <v>0</v>
      </c>
      <c r="D26" s="23">
        <f>SUM(D7:D25)</f>
        <v>0</v>
      </c>
      <c r="E26" s="23">
        <f>IF(SUM(E7:E25)-(D26-C26)&lt;0.001,SUM(E7:E25),"false")</f>
        <v>0</v>
      </c>
      <c r="F26" s="39">
        <f>IF(C26=0,0,E26/ABS(C26))*100</f>
        <v>0</v>
      </c>
    </row>
    <row r="27" spans="1:6" s="10" customFormat="1" ht="15.75" customHeight="1">
      <c r="A27" s="25"/>
      <c r="D27" s="418"/>
      <c r="E27" s="418"/>
      <c r="F27" s="418"/>
    </row>
    <row r="28" spans="1:6" s="28" customFormat="1" ht="15.75" customHeight="1">
      <c r="A28" s="425" t="str">
        <f>表头信息!D8&amp;表头信息!E8</f>
        <v>产权持有单位填表人：谭勃</v>
      </c>
      <c r="B28" s="425"/>
      <c r="C28" s="425"/>
      <c r="E28" s="426" t="str">
        <f>表头信息!D20&amp;表头信息!E23</f>
        <v>评估人员：柳青、殷涛</v>
      </c>
      <c r="F28" s="426"/>
    </row>
    <row r="29" spans="1:6" s="28" customFormat="1" ht="15.75" customHeight="1">
      <c r="A29" s="30" t="str">
        <f>表头信息!D11&amp;表头信息!E11</f>
        <v>填表日期：2022年11月2日</v>
      </c>
    </row>
  </sheetData>
  <mergeCells count="13">
    <mergeCell ref="A28:C28"/>
    <mergeCell ref="E28:F28"/>
    <mergeCell ref="A5:A6"/>
    <mergeCell ref="B5:B6"/>
    <mergeCell ref="C5:C6"/>
    <mergeCell ref="D5:D6"/>
    <mergeCell ref="E5:E6"/>
    <mergeCell ref="F5:F6"/>
    <mergeCell ref="A1:F1"/>
    <mergeCell ref="A2:F2"/>
    <mergeCell ref="A4:C4"/>
    <mergeCell ref="A26:B26"/>
    <mergeCell ref="D27:F27"/>
  </mergeCells>
  <phoneticPr fontId="67" type="noConversion"/>
  <hyperlinks>
    <hyperlink ref="A1:F1" location="'2-分类汇总'!B55" display="非流动负债评估汇总表" xr:uid="{00000000-0004-0000-5C00-000000000000}"/>
    <hyperlink ref="B7" location="'6-1长期借款'!A1" display="长期借款" xr:uid="{00000000-0004-0000-5C00-000001000000}"/>
    <hyperlink ref="B8" location="'6-2应付债券'!A1" display="应付债券" xr:uid="{00000000-0004-0000-5C00-000002000000}"/>
    <hyperlink ref="B10" location="'6-4长期应付款汇总'!A1" display="长期应付款" xr:uid="{00000000-0004-0000-5C00-000003000000}"/>
    <hyperlink ref="B11" location="'6-5预计负债'!A1" display="预计负债" xr:uid="{00000000-0004-0000-5C00-000004000000}"/>
    <hyperlink ref="B13" location="'6-7递延所得税负债'!A1" display="递延所得税负债" xr:uid="{00000000-0004-0000-5C00-000005000000}"/>
    <hyperlink ref="B14" location="'6-8其他非流动负债'!A1" display="其他非流动负债" xr:uid="{00000000-0004-0000-5C00-000006000000}"/>
    <hyperlink ref="B12" location="'6-6递延收益'!A1" display="递延收益" xr:uid="{00000000-0004-0000-5C00-000007000000}"/>
    <hyperlink ref="B9" location="'6-3租赁负债'!A1" display="租赁负债" xr:uid="{00000000-0004-0000-5C00-000008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dimension ref="A1:O30"/>
  <sheetViews>
    <sheetView view="pageBreakPreview" zoomScaleNormal="100" workbookViewId="0">
      <pane xSplit="1" ySplit="6" topLeftCell="B7" activePane="bottomRight" state="frozen"/>
      <selection pane="topRight"/>
      <selection pane="bottomLeft"/>
      <selection pane="bottomRight" activeCell="L25" sqref="L25"/>
    </sheetView>
  </sheetViews>
  <sheetFormatPr defaultColWidth="8.625" defaultRowHeight="15.75" customHeight="1"/>
  <cols>
    <col min="1" max="1" width="5.5" style="11" customWidth="1"/>
    <col min="2" max="2" width="25.625" style="11" customWidth="1"/>
    <col min="3" max="6" width="8.25" style="11" customWidth="1"/>
    <col min="7" max="10" width="13.125" style="11" customWidth="1"/>
    <col min="11" max="11" width="14.5" style="11" customWidth="1"/>
    <col min="12" max="12" width="11.375" style="11"/>
    <col min="13" max="13" width="9" style="11"/>
    <col min="14" max="14" width="19.5" style="11"/>
    <col min="15" max="15" width="16" style="11"/>
    <col min="16" max="32" width="9" style="11"/>
    <col min="33" max="16384" width="8.625" style="11"/>
  </cols>
  <sheetData>
    <row r="1" spans="1:15" s="7" customFormat="1" ht="30" customHeight="1">
      <c r="A1" s="415" t="str">
        <f>"长期借款评估"&amp;表头信息!E35</f>
        <v>长期借款评估明细表</v>
      </c>
      <c r="B1" s="415"/>
      <c r="C1" s="415"/>
      <c r="D1" s="415"/>
      <c r="E1" s="415"/>
      <c r="F1" s="415"/>
      <c r="G1" s="415"/>
      <c r="H1" s="437"/>
      <c r="I1" s="437"/>
      <c r="J1" s="437"/>
      <c r="K1" s="437"/>
    </row>
    <row r="2" spans="1:15" ht="15.75" customHeight="1">
      <c r="A2" s="417" t="str">
        <f>表头信息!D5&amp;表头信息!E5</f>
        <v>评估基准日：2022年10月31日</v>
      </c>
      <c r="B2" s="417"/>
      <c r="C2" s="417"/>
      <c r="D2" s="417"/>
      <c r="E2" s="417"/>
      <c r="F2" s="417"/>
      <c r="G2" s="417"/>
      <c r="H2" s="417"/>
      <c r="I2" s="457"/>
      <c r="J2" s="457"/>
      <c r="K2" s="457"/>
    </row>
    <row r="3" spans="1:15" ht="15.75" customHeight="1">
      <c r="A3" s="12"/>
      <c r="B3" s="12"/>
      <c r="C3" s="12"/>
      <c r="D3" s="12"/>
      <c r="E3" s="12"/>
      <c r="F3" s="12"/>
      <c r="G3" s="12"/>
      <c r="H3" s="13"/>
      <c r="I3" s="13"/>
      <c r="J3" s="13"/>
      <c r="K3" s="14" t="s">
        <v>901</v>
      </c>
    </row>
    <row r="4" spans="1:15" ht="15.75" customHeight="1">
      <c r="A4" s="458" t="str">
        <f>表头信息!D2&amp;表头信息!E2</f>
        <v>产权持有单位：西安曲江楼观旅游农业开发有限公司</v>
      </c>
      <c r="B4" s="514"/>
      <c r="C4" s="514"/>
      <c r="D4" s="514"/>
      <c r="E4" s="514"/>
      <c r="F4" s="15"/>
      <c r="G4" s="15"/>
      <c r="H4" s="15"/>
      <c r="I4" s="15"/>
      <c r="J4" s="15"/>
      <c r="K4" s="16" t="s">
        <v>3</v>
      </c>
    </row>
    <row r="5" spans="1:15" s="8" customFormat="1" ht="15.75" customHeight="1">
      <c r="A5" s="455" t="s">
        <v>5</v>
      </c>
      <c r="B5" s="455" t="s">
        <v>835</v>
      </c>
      <c r="C5" s="455" t="s">
        <v>389</v>
      </c>
      <c r="D5" s="455" t="s">
        <v>585</v>
      </c>
      <c r="E5" s="455" t="s">
        <v>836</v>
      </c>
      <c r="F5" s="455" t="s">
        <v>294</v>
      </c>
      <c r="G5" s="455" t="s">
        <v>837</v>
      </c>
      <c r="H5" s="455" t="s">
        <v>838</v>
      </c>
      <c r="I5" s="455" t="s">
        <v>238</v>
      </c>
      <c r="J5" s="455" t="s">
        <v>239</v>
      </c>
      <c r="K5" s="455" t="s">
        <v>8</v>
      </c>
      <c r="L5" s="455" t="s">
        <v>884</v>
      </c>
      <c r="M5" s="455" t="s">
        <v>885</v>
      </c>
      <c r="N5" s="455" t="s">
        <v>886</v>
      </c>
      <c r="O5" s="455" t="s">
        <v>887</v>
      </c>
    </row>
    <row r="6" spans="1:15" s="8" customFormat="1" ht="15.75" customHeight="1">
      <c r="A6" s="456"/>
      <c r="B6" s="456"/>
      <c r="C6" s="456"/>
      <c r="D6" s="456"/>
      <c r="E6" s="456"/>
      <c r="F6" s="456"/>
      <c r="G6" s="456"/>
      <c r="H6" s="456"/>
      <c r="I6" s="456"/>
      <c r="J6" s="456"/>
      <c r="K6" s="456"/>
      <c r="L6" s="456" t="s">
        <v>510</v>
      </c>
      <c r="M6" s="456" t="s">
        <v>888</v>
      </c>
      <c r="N6" s="456" t="s">
        <v>889</v>
      </c>
      <c r="O6" s="456" t="s">
        <v>889</v>
      </c>
    </row>
    <row r="7" spans="1:15" s="9" customFormat="1" ht="15.75" customHeight="1">
      <c r="A7" s="17">
        <v>1</v>
      </c>
      <c r="B7" s="18"/>
      <c r="C7" s="19"/>
      <c r="D7" s="19"/>
      <c r="E7" s="58"/>
      <c r="F7" s="17"/>
      <c r="G7" s="20"/>
      <c r="H7" s="20"/>
      <c r="I7" s="20"/>
      <c r="J7" s="20"/>
      <c r="K7" s="21"/>
      <c r="L7" s="21"/>
      <c r="M7" s="21"/>
      <c r="N7" s="21"/>
      <c r="O7" s="21"/>
    </row>
    <row r="8" spans="1:15" s="9" customFormat="1" ht="15.75" customHeight="1">
      <c r="A8" s="17">
        <v>2</v>
      </c>
      <c r="B8" s="18"/>
      <c r="C8" s="19"/>
      <c r="D8" s="19"/>
      <c r="E8" s="58"/>
      <c r="F8" s="17"/>
      <c r="G8" s="20"/>
      <c r="H8" s="20"/>
      <c r="I8" s="20"/>
      <c r="J8" s="20"/>
      <c r="K8" s="21"/>
      <c r="L8" s="21"/>
      <c r="M8" s="21"/>
      <c r="N8" s="21"/>
      <c r="O8" s="21"/>
    </row>
    <row r="9" spans="1:15" s="9" customFormat="1" ht="15.75" customHeight="1">
      <c r="A9" s="17">
        <v>3</v>
      </c>
      <c r="B9" s="18"/>
      <c r="C9" s="19"/>
      <c r="D9" s="19"/>
      <c r="E9" s="58"/>
      <c r="F9" s="17"/>
      <c r="G9" s="20"/>
      <c r="H9" s="20"/>
      <c r="I9" s="20"/>
      <c r="J9" s="20"/>
      <c r="K9" s="21"/>
      <c r="L9" s="21"/>
      <c r="M9" s="21"/>
      <c r="N9" s="21"/>
      <c r="O9" s="21"/>
    </row>
    <row r="10" spans="1:15" s="9" customFormat="1" ht="15.75" customHeight="1">
      <c r="A10" s="17">
        <v>4</v>
      </c>
      <c r="B10" s="18"/>
      <c r="C10" s="19"/>
      <c r="D10" s="19"/>
      <c r="E10" s="58"/>
      <c r="F10" s="17"/>
      <c r="G10" s="20"/>
      <c r="H10" s="20"/>
      <c r="I10" s="20"/>
      <c r="J10" s="20"/>
      <c r="K10" s="21"/>
      <c r="L10" s="21"/>
      <c r="M10" s="21"/>
      <c r="N10" s="21"/>
      <c r="O10" s="21"/>
    </row>
    <row r="11" spans="1:15" s="9" customFormat="1" ht="15.75" customHeight="1">
      <c r="A11" s="17">
        <v>5</v>
      </c>
      <c r="B11" s="18"/>
      <c r="C11" s="19"/>
      <c r="D11" s="19"/>
      <c r="E11" s="58"/>
      <c r="F11" s="17"/>
      <c r="G11" s="20"/>
      <c r="H11" s="20"/>
      <c r="I11" s="20"/>
      <c r="J11" s="20"/>
      <c r="K11" s="21"/>
      <c r="L11" s="21"/>
      <c r="M11" s="21"/>
      <c r="N11" s="21"/>
      <c r="O11" s="21"/>
    </row>
    <row r="12" spans="1:15" s="9" customFormat="1" ht="15.75" customHeight="1">
      <c r="A12" s="17">
        <v>6</v>
      </c>
      <c r="B12" s="18"/>
      <c r="C12" s="19"/>
      <c r="D12" s="19"/>
      <c r="E12" s="58"/>
      <c r="F12" s="17"/>
      <c r="G12" s="20"/>
      <c r="H12" s="20"/>
      <c r="I12" s="20"/>
      <c r="J12" s="20"/>
      <c r="K12" s="21"/>
      <c r="L12" s="21"/>
      <c r="M12" s="21"/>
      <c r="N12" s="21"/>
      <c r="O12" s="21"/>
    </row>
    <row r="13" spans="1:15" s="9" customFormat="1" ht="15.75" customHeight="1">
      <c r="A13" s="17">
        <v>7</v>
      </c>
      <c r="B13" s="18"/>
      <c r="C13" s="19"/>
      <c r="D13" s="19"/>
      <c r="E13" s="58"/>
      <c r="F13" s="17"/>
      <c r="G13" s="20"/>
      <c r="H13" s="20"/>
      <c r="I13" s="20"/>
      <c r="J13" s="20"/>
      <c r="K13" s="21"/>
      <c r="L13" s="21"/>
      <c r="M13" s="21"/>
      <c r="N13" s="21"/>
      <c r="O13" s="21"/>
    </row>
    <row r="14" spans="1:15" s="9" customFormat="1" ht="15.75" customHeight="1">
      <c r="A14" s="17">
        <v>8</v>
      </c>
      <c r="B14" s="18"/>
      <c r="C14" s="19"/>
      <c r="D14" s="19"/>
      <c r="E14" s="58"/>
      <c r="F14" s="17"/>
      <c r="G14" s="20"/>
      <c r="H14" s="20"/>
      <c r="I14" s="20"/>
      <c r="J14" s="20"/>
      <c r="K14" s="21"/>
      <c r="L14" s="21"/>
      <c r="M14" s="21"/>
      <c r="N14" s="21"/>
      <c r="O14" s="21"/>
    </row>
    <row r="15" spans="1:15" s="9" customFormat="1" ht="15.75" customHeight="1">
      <c r="A15" s="17">
        <v>9</v>
      </c>
      <c r="B15" s="18"/>
      <c r="C15" s="19"/>
      <c r="D15" s="19"/>
      <c r="E15" s="58"/>
      <c r="F15" s="17"/>
      <c r="G15" s="20"/>
      <c r="H15" s="20"/>
      <c r="I15" s="20"/>
      <c r="J15" s="20"/>
      <c r="K15" s="21"/>
      <c r="L15" s="21"/>
      <c r="M15" s="21"/>
      <c r="N15" s="21"/>
      <c r="O15" s="21"/>
    </row>
    <row r="16" spans="1:15" s="9" customFormat="1" ht="15.75" customHeight="1">
      <c r="A16" s="17">
        <v>10</v>
      </c>
      <c r="B16" s="18"/>
      <c r="C16" s="19"/>
      <c r="D16" s="19"/>
      <c r="E16" s="58"/>
      <c r="F16" s="17"/>
      <c r="G16" s="20"/>
      <c r="H16" s="20"/>
      <c r="I16" s="20"/>
      <c r="J16" s="20"/>
      <c r="K16" s="21"/>
      <c r="L16" s="21"/>
      <c r="M16" s="21"/>
      <c r="N16" s="21"/>
      <c r="O16" s="21"/>
    </row>
    <row r="17" spans="1:15" s="9" customFormat="1" ht="15.75" customHeight="1">
      <c r="A17" s="17">
        <v>11</v>
      </c>
      <c r="B17" s="18"/>
      <c r="C17" s="19"/>
      <c r="D17" s="19"/>
      <c r="E17" s="58"/>
      <c r="F17" s="17"/>
      <c r="G17" s="20"/>
      <c r="H17" s="20"/>
      <c r="I17" s="20"/>
      <c r="J17" s="20"/>
      <c r="K17" s="21"/>
      <c r="L17" s="21"/>
      <c r="M17" s="21"/>
      <c r="N17" s="21"/>
      <c r="O17" s="21"/>
    </row>
    <row r="18" spans="1:15" s="9" customFormat="1" ht="15.75" customHeight="1">
      <c r="A18" s="17">
        <v>12</v>
      </c>
      <c r="B18" s="18"/>
      <c r="C18" s="19"/>
      <c r="D18" s="19"/>
      <c r="E18" s="58"/>
      <c r="F18" s="17"/>
      <c r="G18" s="20"/>
      <c r="H18" s="20"/>
      <c r="I18" s="20"/>
      <c r="J18" s="20"/>
      <c r="K18" s="21"/>
      <c r="L18" s="21"/>
      <c r="M18" s="21"/>
      <c r="N18" s="21"/>
      <c r="O18" s="21"/>
    </row>
    <row r="19" spans="1:15" s="9" customFormat="1" ht="15.75" customHeight="1">
      <c r="A19" s="17">
        <v>13</v>
      </c>
      <c r="B19" s="18"/>
      <c r="C19" s="19"/>
      <c r="D19" s="19"/>
      <c r="E19" s="58"/>
      <c r="F19" s="17"/>
      <c r="G19" s="20"/>
      <c r="H19" s="20"/>
      <c r="I19" s="20"/>
      <c r="J19" s="20"/>
      <c r="K19" s="21"/>
      <c r="L19" s="21"/>
      <c r="M19" s="21"/>
      <c r="N19" s="21"/>
      <c r="O19" s="21"/>
    </row>
    <row r="20" spans="1:15" s="9" customFormat="1" ht="15.75" customHeight="1">
      <c r="A20" s="17">
        <v>14</v>
      </c>
      <c r="B20" s="18"/>
      <c r="C20" s="19"/>
      <c r="D20" s="19"/>
      <c r="E20" s="58"/>
      <c r="F20" s="17"/>
      <c r="G20" s="20"/>
      <c r="H20" s="20"/>
      <c r="I20" s="20"/>
      <c r="J20" s="20"/>
      <c r="K20" s="21"/>
      <c r="L20" s="21"/>
      <c r="M20" s="21"/>
      <c r="N20" s="21"/>
      <c r="O20" s="21"/>
    </row>
    <row r="21" spans="1:15" s="9" customFormat="1" ht="15.75" customHeight="1">
      <c r="A21" s="17">
        <v>15</v>
      </c>
      <c r="B21" s="18"/>
      <c r="C21" s="19"/>
      <c r="D21" s="19"/>
      <c r="E21" s="58"/>
      <c r="F21" s="17"/>
      <c r="G21" s="20"/>
      <c r="H21" s="20"/>
      <c r="I21" s="20"/>
      <c r="J21" s="20"/>
      <c r="K21" s="21"/>
      <c r="L21" s="21"/>
      <c r="M21" s="21"/>
      <c r="N21" s="21"/>
      <c r="O21" s="21"/>
    </row>
    <row r="22" spans="1:15" s="9" customFormat="1" ht="15.75" customHeight="1">
      <c r="A22" s="17">
        <v>16</v>
      </c>
      <c r="B22" s="18"/>
      <c r="C22" s="19"/>
      <c r="D22" s="19"/>
      <c r="E22" s="58"/>
      <c r="F22" s="17"/>
      <c r="G22" s="20"/>
      <c r="H22" s="20"/>
      <c r="I22" s="20"/>
      <c r="J22" s="20"/>
      <c r="K22" s="21"/>
      <c r="L22" s="21"/>
      <c r="M22" s="21"/>
      <c r="N22" s="21"/>
      <c r="O22" s="21"/>
    </row>
    <row r="23" spans="1:15" s="9" customFormat="1" ht="15.75" customHeight="1">
      <c r="A23" s="17">
        <v>17</v>
      </c>
      <c r="B23" s="18"/>
      <c r="C23" s="19"/>
      <c r="D23" s="19"/>
      <c r="E23" s="58"/>
      <c r="F23" s="17"/>
      <c r="G23" s="20"/>
      <c r="H23" s="20"/>
      <c r="I23" s="20"/>
      <c r="J23" s="20"/>
      <c r="K23" s="21"/>
      <c r="L23" s="21"/>
      <c r="M23" s="21"/>
      <c r="N23" s="21"/>
      <c r="O23" s="21"/>
    </row>
    <row r="24" spans="1:15" s="9" customFormat="1" ht="15.75" customHeight="1">
      <c r="A24" s="17">
        <v>18</v>
      </c>
      <c r="B24" s="18"/>
      <c r="C24" s="19"/>
      <c r="D24" s="19"/>
      <c r="E24" s="58"/>
      <c r="F24" s="17"/>
      <c r="G24" s="20"/>
      <c r="H24" s="20"/>
      <c r="I24" s="20"/>
      <c r="J24" s="20"/>
      <c r="K24" s="21"/>
      <c r="L24" s="21"/>
      <c r="M24" s="21"/>
      <c r="N24" s="21"/>
      <c r="O24" s="21"/>
    </row>
    <row r="25" spans="1:15" s="9" customFormat="1" ht="15.75" customHeight="1">
      <c r="A25" s="17">
        <v>19</v>
      </c>
      <c r="B25" s="18"/>
      <c r="C25" s="19"/>
      <c r="D25" s="19"/>
      <c r="E25" s="58"/>
      <c r="F25" s="17"/>
      <c r="G25" s="20"/>
      <c r="H25" s="20"/>
      <c r="I25" s="20"/>
      <c r="J25" s="20"/>
      <c r="K25" s="21"/>
      <c r="L25" s="21"/>
      <c r="M25" s="21"/>
      <c r="N25" s="21"/>
      <c r="O25" s="21"/>
    </row>
    <row r="26" spans="1:15" s="9" customFormat="1" ht="15.75" customHeight="1">
      <c r="A26" s="17">
        <v>20</v>
      </c>
      <c r="B26" s="18"/>
      <c r="C26" s="19"/>
      <c r="D26" s="19"/>
      <c r="E26" s="58"/>
      <c r="F26" s="17"/>
      <c r="G26" s="20"/>
      <c r="H26" s="20"/>
      <c r="I26" s="20"/>
      <c r="J26" s="20"/>
      <c r="K26" s="21"/>
      <c r="L26" s="21"/>
      <c r="M26" s="21"/>
      <c r="N26" s="21"/>
      <c r="O26" s="21"/>
    </row>
    <row r="27" spans="1:15" s="9" customFormat="1" ht="15.75" customHeight="1">
      <c r="A27" s="433" t="s">
        <v>384</v>
      </c>
      <c r="B27" s="452"/>
      <c r="C27" s="452"/>
      <c r="D27" s="452"/>
      <c r="E27" s="452"/>
      <c r="F27" s="452"/>
      <c r="G27" s="452"/>
      <c r="H27" s="434"/>
      <c r="I27" s="23">
        <f>SUM(I7:I26)</f>
        <v>0</v>
      </c>
      <c r="J27" s="23">
        <f>SUM(J7:J26)</f>
        <v>0</v>
      </c>
      <c r="K27" s="24"/>
    </row>
    <row r="28" spans="1:15" s="10" customFormat="1" ht="15.75" customHeight="1">
      <c r="A28" s="25"/>
      <c r="D28" s="418"/>
      <c r="E28" s="418"/>
      <c r="F28" s="418"/>
      <c r="G28" s="26"/>
      <c r="H28" s="26"/>
      <c r="I28" s="26"/>
      <c r="J28" s="26"/>
      <c r="K28" s="26"/>
    </row>
    <row r="29" spans="1:15" s="10" customFormat="1" ht="15.75" customHeight="1">
      <c r="A29" s="425" t="str">
        <f>表头信息!D8&amp;表头信息!E8</f>
        <v>产权持有单位填表人：谭勃</v>
      </c>
      <c r="B29" s="425"/>
      <c r="C29" s="425"/>
      <c r="D29" s="425"/>
      <c r="E29" s="425"/>
      <c r="F29" s="31"/>
      <c r="I29" s="426" t="str">
        <f>表头信息!D20&amp;表头信息!E23</f>
        <v>评估人员：柳青、殷涛</v>
      </c>
      <c r="J29" s="426"/>
      <c r="K29" s="426"/>
    </row>
    <row r="30" spans="1:15" s="10" customFormat="1" ht="15.75" customHeight="1">
      <c r="A30" s="30" t="str">
        <f>表头信息!D11&amp;表头信息!E11</f>
        <v>填表日期：2022年11月2日</v>
      </c>
      <c r="B30" s="28"/>
      <c r="C30" s="28"/>
      <c r="D30" s="28"/>
      <c r="E30" s="31"/>
      <c r="F30" s="31"/>
      <c r="H30" s="31"/>
      <c r="I30" s="31"/>
      <c r="J30" s="31"/>
    </row>
  </sheetData>
  <protectedRanges>
    <protectedRange sqref="A7:K26" name="区域1"/>
  </protectedRanges>
  <mergeCells count="22">
    <mergeCell ref="L5:L6"/>
    <mergeCell ref="M5:M6"/>
    <mergeCell ref="N5:N6"/>
    <mergeCell ref="O5:O6"/>
    <mergeCell ref="A29:E29"/>
    <mergeCell ref="I29:K29"/>
    <mergeCell ref="A5:A6"/>
    <mergeCell ref="B5:B6"/>
    <mergeCell ref="C5:C6"/>
    <mergeCell ref="D5:D6"/>
    <mergeCell ref="E5:E6"/>
    <mergeCell ref="F5:F6"/>
    <mergeCell ref="G5:G6"/>
    <mergeCell ref="H5:H6"/>
    <mergeCell ref="I5:I6"/>
    <mergeCell ref="J5:J6"/>
    <mergeCell ref="K5:K6"/>
    <mergeCell ref="A1:K1"/>
    <mergeCell ref="A2:K2"/>
    <mergeCell ref="A4:E4"/>
    <mergeCell ref="A27:H27"/>
    <mergeCell ref="D28:F28"/>
  </mergeCells>
  <phoneticPr fontId="67" type="noConversion"/>
  <hyperlinks>
    <hyperlink ref="A1:K1" location="'6-非流动负债汇总'!B7" display="=&quot;长期借款评估&quot;&amp;表头信息!E35" xr:uid="{00000000-0004-0000-5D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5096" r:id="rId4" name="Check Box 72">
              <controlPr defaultSize="0" autoPict="0" macro="[0]!长期借款_复选框72_Click">
                <anchor moveWithCells="1">
                  <from>
                    <xdr:col>11</xdr:col>
                    <xdr:colOff>95250</xdr:colOff>
                    <xdr:row>0</xdr:row>
                    <xdr:rowOff>114300</xdr:rowOff>
                  </from>
                  <to>
                    <xdr:col>12</xdr:col>
                    <xdr:colOff>485775</xdr:colOff>
                    <xdr:row>1</xdr:row>
                    <xdr:rowOff>95250</xdr:rowOff>
                  </to>
                </anchor>
              </controlPr>
            </control>
          </mc:Choice>
        </mc:AlternateContent>
      </controls>
    </mc:Choice>
  </mc:AlternateContent>
</worksheet>
</file>

<file path=xl/worksheets/sheet9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dimension ref="A1:O31"/>
  <sheetViews>
    <sheetView showGridLines="0" view="pageBreakPreview" zoomScale="85" zoomScaleNormal="100" workbookViewId="0">
      <pane xSplit="1" ySplit="6" topLeftCell="B7" activePane="bottomRight" state="frozen"/>
      <selection pane="topRight"/>
      <selection pane="bottomLeft"/>
      <selection pane="bottomRight" activeCell="L25" sqref="L25"/>
    </sheetView>
  </sheetViews>
  <sheetFormatPr defaultColWidth="8.75" defaultRowHeight="15.75" customHeight="1"/>
  <cols>
    <col min="1" max="1" width="5.625" style="11" customWidth="1"/>
    <col min="2" max="2" width="29.625" style="11" customWidth="1"/>
    <col min="3" max="8" width="13.625" style="11" customWidth="1"/>
    <col min="9" max="9" width="12.875" style="11" customWidth="1"/>
    <col min="10" max="16384" width="8.75" style="11"/>
  </cols>
  <sheetData>
    <row r="1" spans="1:9" s="7" customFormat="1" ht="30" customHeight="1">
      <c r="A1" s="480" t="str">
        <f>"应付债券评估"&amp;表头信息!E35</f>
        <v>应付债券评估明细表</v>
      </c>
      <c r="B1" s="480"/>
      <c r="C1" s="480"/>
      <c r="D1" s="480"/>
      <c r="E1" s="480"/>
      <c r="F1" s="480"/>
      <c r="G1" s="480"/>
      <c r="H1" s="481"/>
      <c r="I1" s="481"/>
    </row>
    <row r="2" spans="1:9" ht="15.75" customHeight="1">
      <c r="A2" s="417" t="str">
        <f>表头信息!D5&amp;表头信息!E5</f>
        <v>评估基准日：2022年10月31日</v>
      </c>
      <c r="B2" s="417"/>
      <c r="C2" s="417"/>
      <c r="D2" s="417"/>
      <c r="E2" s="417"/>
      <c r="F2" s="417"/>
      <c r="G2" s="417"/>
      <c r="H2" s="457"/>
      <c r="I2" s="457"/>
    </row>
    <row r="3" spans="1:9" ht="15.75" customHeight="1">
      <c r="A3" s="15"/>
      <c r="B3" s="12"/>
      <c r="C3" s="12"/>
      <c r="D3" s="12"/>
      <c r="E3" s="12"/>
      <c r="F3" s="12"/>
      <c r="G3" s="12"/>
      <c r="H3" s="13"/>
      <c r="I3" s="14" t="s">
        <v>902</v>
      </c>
    </row>
    <row r="4" spans="1:9" ht="15.75" customHeight="1">
      <c r="A4" s="458" t="str">
        <f>表头信息!D2&amp;表头信息!E2</f>
        <v>产权持有单位：西安曲江楼观旅游农业开发有限公司</v>
      </c>
      <c r="B4" s="514"/>
      <c r="C4" s="514"/>
      <c r="D4" s="514"/>
      <c r="E4" s="15"/>
      <c r="F4" s="15"/>
      <c r="G4" s="15"/>
      <c r="H4" s="15"/>
      <c r="I4" s="16" t="s">
        <v>3</v>
      </c>
    </row>
    <row r="5" spans="1:9" s="8" customFormat="1" ht="15.75" customHeight="1">
      <c r="A5" s="455" t="s">
        <v>5</v>
      </c>
      <c r="B5" s="455" t="s">
        <v>903</v>
      </c>
      <c r="C5" s="455" t="s">
        <v>590</v>
      </c>
      <c r="D5" s="455" t="s">
        <v>389</v>
      </c>
      <c r="E5" s="455" t="s">
        <v>585</v>
      </c>
      <c r="F5" s="455" t="s">
        <v>353</v>
      </c>
      <c r="G5" s="455" t="s">
        <v>238</v>
      </c>
      <c r="H5" s="455" t="s">
        <v>239</v>
      </c>
      <c r="I5" s="534" t="s">
        <v>904</v>
      </c>
    </row>
    <row r="6" spans="1:9" s="8" customFormat="1" ht="15.75" customHeight="1">
      <c r="A6" s="456"/>
      <c r="B6" s="456"/>
      <c r="C6" s="456"/>
      <c r="D6" s="456"/>
      <c r="E6" s="456"/>
      <c r="F6" s="456"/>
      <c r="G6" s="456"/>
      <c r="H6" s="456"/>
      <c r="I6" s="456"/>
    </row>
    <row r="7" spans="1:9" s="9" customFormat="1" ht="15.75" customHeight="1">
      <c r="A7" s="17">
        <v>1</v>
      </c>
      <c r="B7" s="18"/>
      <c r="C7" s="17"/>
      <c r="D7" s="19"/>
      <c r="E7" s="19"/>
      <c r="F7" s="58"/>
      <c r="G7" s="20"/>
      <c r="H7" s="20"/>
      <c r="I7" s="21"/>
    </row>
    <row r="8" spans="1:9" s="9" customFormat="1" ht="15.75" customHeight="1">
      <c r="A8" s="17">
        <v>2</v>
      </c>
      <c r="B8" s="18"/>
      <c r="C8" s="17"/>
      <c r="D8" s="19"/>
      <c r="E8" s="19"/>
      <c r="F8" s="58"/>
      <c r="G8" s="20"/>
      <c r="H8" s="20"/>
      <c r="I8" s="21"/>
    </row>
    <row r="9" spans="1:9" s="9" customFormat="1" ht="15.75" customHeight="1">
      <c r="A9" s="17">
        <v>3</v>
      </c>
      <c r="B9" s="18"/>
      <c r="C9" s="17"/>
      <c r="D9" s="19"/>
      <c r="E9" s="19"/>
      <c r="F9" s="58"/>
      <c r="G9" s="20"/>
      <c r="H9" s="20"/>
      <c r="I9" s="21"/>
    </row>
    <row r="10" spans="1:9" s="9" customFormat="1" ht="15.75" customHeight="1">
      <c r="A10" s="17">
        <v>4</v>
      </c>
      <c r="B10" s="18"/>
      <c r="C10" s="17"/>
      <c r="D10" s="19"/>
      <c r="E10" s="19"/>
      <c r="F10" s="58"/>
      <c r="G10" s="20"/>
      <c r="H10" s="20"/>
      <c r="I10" s="21"/>
    </row>
    <row r="11" spans="1:9" s="9" customFormat="1" ht="15.75" customHeight="1">
      <c r="A11" s="17">
        <v>5</v>
      </c>
      <c r="B11" s="18"/>
      <c r="C11" s="17"/>
      <c r="D11" s="19"/>
      <c r="E11" s="19"/>
      <c r="F11" s="58"/>
      <c r="G11" s="20"/>
      <c r="H11" s="20"/>
      <c r="I11" s="21"/>
    </row>
    <row r="12" spans="1:9" s="9" customFormat="1" ht="15.75" customHeight="1">
      <c r="A12" s="17">
        <v>6</v>
      </c>
      <c r="B12" s="18"/>
      <c r="C12" s="17"/>
      <c r="D12" s="19"/>
      <c r="E12" s="19"/>
      <c r="F12" s="58"/>
      <c r="G12" s="20"/>
      <c r="H12" s="20"/>
      <c r="I12" s="21"/>
    </row>
    <row r="13" spans="1:9" s="9" customFormat="1" ht="15.75" customHeight="1">
      <c r="A13" s="17">
        <v>7</v>
      </c>
      <c r="B13" s="18"/>
      <c r="C13" s="17"/>
      <c r="D13" s="19"/>
      <c r="E13" s="19"/>
      <c r="F13" s="58"/>
      <c r="G13" s="20"/>
      <c r="H13" s="20"/>
      <c r="I13" s="21"/>
    </row>
    <row r="14" spans="1:9" s="9" customFormat="1" ht="15.75" customHeight="1">
      <c r="A14" s="17">
        <v>8</v>
      </c>
      <c r="B14" s="18"/>
      <c r="C14" s="17"/>
      <c r="D14" s="19"/>
      <c r="E14" s="19"/>
      <c r="F14" s="58"/>
      <c r="G14" s="20"/>
      <c r="H14" s="20"/>
      <c r="I14" s="21"/>
    </row>
    <row r="15" spans="1:9" s="9" customFormat="1" ht="15.75" customHeight="1">
      <c r="A15" s="17">
        <v>9</v>
      </c>
      <c r="B15" s="18"/>
      <c r="C15" s="17"/>
      <c r="D15" s="19"/>
      <c r="E15" s="19"/>
      <c r="F15" s="58"/>
      <c r="G15" s="20"/>
      <c r="H15" s="20"/>
      <c r="I15" s="21"/>
    </row>
    <row r="16" spans="1:9" s="9" customFormat="1" ht="15.75" customHeight="1">
      <c r="A16" s="17">
        <v>10</v>
      </c>
      <c r="B16" s="18"/>
      <c r="C16" s="17"/>
      <c r="D16" s="19"/>
      <c r="E16" s="19"/>
      <c r="F16" s="58"/>
      <c r="G16" s="20"/>
      <c r="H16" s="20"/>
      <c r="I16" s="21"/>
    </row>
    <row r="17" spans="1:15" s="9" customFormat="1" ht="15.75" customHeight="1">
      <c r="A17" s="17">
        <v>11</v>
      </c>
      <c r="B17" s="18"/>
      <c r="C17" s="17"/>
      <c r="D17" s="19"/>
      <c r="E17" s="19"/>
      <c r="F17" s="58"/>
      <c r="G17" s="20"/>
      <c r="H17" s="20"/>
      <c r="I17" s="21"/>
    </row>
    <row r="18" spans="1:15" s="9" customFormat="1" ht="15.75" customHeight="1">
      <c r="A18" s="17">
        <v>12</v>
      </c>
      <c r="B18" s="18"/>
      <c r="C18" s="17"/>
      <c r="D18" s="19"/>
      <c r="E18" s="19"/>
      <c r="F18" s="58"/>
      <c r="G18" s="20"/>
      <c r="H18" s="20"/>
      <c r="I18" s="21"/>
    </row>
    <row r="19" spans="1:15" s="9" customFormat="1" ht="15.75" customHeight="1">
      <c r="A19" s="17">
        <v>13</v>
      </c>
      <c r="B19" s="18"/>
      <c r="C19" s="17"/>
      <c r="D19" s="19"/>
      <c r="E19" s="19"/>
      <c r="F19" s="58"/>
      <c r="G19" s="20"/>
      <c r="H19" s="20"/>
      <c r="I19" s="21"/>
    </row>
    <row r="20" spans="1:15" s="9" customFormat="1" ht="15.75" customHeight="1">
      <c r="A20" s="17">
        <v>14</v>
      </c>
      <c r="B20" s="18"/>
      <c r="C20" s="17"/>
      <c r="D20" s="19"/>
      <c r="E20" s="19"/>
      <c r="F20" s="58"/>
      <c r="G20" s="20"/>
      <c r="H20" s="20"/>
      <c r="I20" s="21"/>
    </row>
    <row r="21" spans="1:15" s="9" customFormat="1" ht="15.75" customHeight="1">
      <c r="A21" s="17">
        <v>15</v>
      </c>
      <c r="B21" s="18"/>
      <c r="C21" s="17"/>
      <c r="D21" s="19"/>
      <c r="E21" s="19"/>
      <c r="F21" s="58"/>
      <c r="G21" s="20"/>
      <c r="H21" s="20"/>
      <c r="I21" s="21"/>
    </row>
    <row r="22" spans="1:15" s="9" customFormat="1" ht="15.75" customHeight="1">
      <c r="A22" s="17">
        <v>16</v>
      </c>
      <c r="B22" s="18"/>
      <c r="C22" s="17"/>
      <c r="D22" s="19"/>
      <c r="E22" s="19"/>
      <c r="F22" s="58"/>
      <c r="G22" s="20"/>
      <c r="H22" s="20"/>
      <c r="I22" s="21"/>
    </row>
    <row r="23" spans="1:15" s="9" customFormat="1" ht="15.75" customHeight="1">
      <c r="A23" s="17">
        <v>17</v>
      </c>
      <c r="B23" s="18"/>
      <c r="C23" s="17"/>
      <c r="D23" s="19"/>
      <c r="E23" s="19"/>
      <c r="F23" s="58"/>
      <c r="G23" s="20"/>
      <c r="H23" s="20"/>
      <c r="I23" s="21"/>
    </row>
    <row r="24" spans="1:15" s="9" customFormat="1" ht="15.75" customHeight="1">
      <c r="A24" s="17">
        <v>18</v>
      </c>
      <c r="B24" s="18"/>
      <c r="C24" s="17"/>
      <c r="D24" s="19"/>
      <c r="E24" s="19"/>
      <c r="F24" s="58"/>
      <c r="G24" s="20"/>
      <c r="H24" s="20"/>
      <c r="I24" s="21"/>
    </row>
    <row r="25" spans="1:15" s="9" customFormat="1" ht="15.75" customHeight="1">
      <c r="A25" s="17">
        <v>19</v>
      </c>
      <c r="B25" s="18"/>
      <c r="C25" s="17"/>
      <c r="D25" s="19"/>
      <c r="E25" s="19"/>
      <c r="F25" s="58"/>
      <c r="G25" s="20"/>
      <c r="H25" s="20"/>
      <c r="I25" s="21"/>
    </row>
    <row r="26" spans="1:15" s="9" customFormat="1" ht="15.75" customHeight="1">
      <c r="A26" s="17">
        <v>20</v>
      </c>
      <c r="B26" s="18"/>
      <c r="C26" s="17"/>
      <c r="D26" s="19"/>
      <c r="E26" s="19"/>
      <c r="F26" s="58"/>
      <c r="G26" s="20"/>
      <c r="H26" s="20"/>
      <c r="I26" s="21"/>
    </row>
    <row r="27" spans="1:15" s="9" customFormat="1" ht="15.75" customHeight="1">
      <c r="A27" s="433" t="s">
        <v>384</v>
      </c>
      <c r="B27" s="452"/>
      <c r="C27" s="452"/>
      <c r="D27" s="452"/>
      <c r="E27" s="452"/>
      <c r="F27" s="434"/>
      <c r="G27" s="23">
        <f>SUM(G7:G26)</f>
        <v>0</v>
      </c>
      <c r="H27" s="23">
        <f>SUM(H7:H26)</f>
        <v>0</v>
      </c>
      <c r="I27" s="24"/>
      <c r="J27" s="59"/>
      <c r="K27" s="59"/>
      <c r="L27" s="59"/>
      <c r="M27" s="59"/>
      <c r="N27" s="59"/>
      <c r="O27" s="59"/>
    </row>
    <row r="28" spans="1:15" s="10" customFormat="1" ht="15.75" customHeight="1">
      <c r="A28" s="25"/>
      <c r="D28" s="418"/>
      <c r="E28" s="418"/>
      <c r="F28" s="418"/>
      <c r="G28" s="26"/>
      <c r="H28" s="26"/>
      <c r="I28" s="26"/>
    </row>
    <row r="29" spans="1:15" s="10" customFormat="1" ht="15.75" customHeight="1">
      <c r="A29" s="425" t="str">
        <f>表头信息!D8&amp;表头信息!E8</f>
        <v>产权持有单位填表人：谭勃</v>
      </c>
      <c r="B29" s="425"/>
      <c r="C29" s="425"/>
      <c r="D29" s="425"/>
      <c r="E29" s="31"/>
      <c r="F29" s="31"/>
      <c r="G29" s="426" t="str">
        <f>表头信息!D20&amp;表头信息!E23</f>
        <v>评估人员：柳青、殷涛</v>
      </c>
      <c r="H29" s="426"/>
      <c r="I29" s="426"/>
    </row>
    <row r="30" spans="1:15" s="10" customFormat="1" ht="15.75" customHeight="1">
      <c r="A30" s="30" t="str">
        <f>表头信息!D11&amp;表头信息!E11</f>
        <v>填表日期：2022年11月2日</v>
      </c>
      <c r="B30" s="28"/>
      <c r="C30" s="28"/>
      <c r="D30" s="28"/>
      <c r="E30" s="31"/>
      <c r="F30" s="31"/>
      <c r="H30" s="31"/>
      <c r="I30" s="31"/>
    </row>
    <row r="31" spans="1:15" ht="15.75" customHeight="1">
      <c r="D31" s="56"/>
      <c r="E31" s="56"/>
      <c r="F31" s="56"/>
    </row>
  </sheetData>
  <protectedRanges>
    <protectedRange sqref="A7:I26" name="区域1"/>
  </protectedRanges>
  <mergeCells count="16">
    <mergeCell ref="A29:D29"/>
    <mergeCell ref="G29:I29"/>
    <mergeCell ref="A5:A6"/>
    <mergeCell ref="B5:B6"/>
    <mergeCell ref="C5:C6"/>
    <mergeCell ref="D5:D6"/>
    <mergeCell ref="E5:E6"/>
    <mergeCell ref="F5:F6"/>
    <mergeCell ref="G5:G6"/>
    <mergeCell ref="H5:H6"/>
    <mergeCell ref="I5:I6"/>
    <mergeCell ref="A1:I1"/>
    <mergeCell ref="A2:I2"/>
    <mergeCell ref="A4:D4"/>
    <mergeCell ref="A27:F27"/>
    <mergeCell ref="D28:F28"/>
  </mergeCells>
  <phoneticPr fontId="67" type="noConversion"/>
  <hyperlinks>
    <hyperlink ref="A1:I1" location="'6-非流动负债汇总'!B8" display="=&quot;应付债券评估&quot;&amp;表头信息!E35" xr:uid="{00000000-0004-0000-5E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horizontalDpi="300" verticalDpi="300"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6120" r:id="rId4" name="Check Box 72">
              <controlPr defaultSize="0" autoPict="0" macro="[0]!应付债券_复选框72_Click">
                <anchor moveWithCells="1">
                  <from>
                    <xdr:col>9</xdr:col>
                    <xdr:colOff>142875</xdr:colOff>
                    <xdr:row>0</xdr:row>
                    <xdr:rowOff>142875</xdr:rowOff>
                  </from>
                  <to>
                    <xdr:col>11</xdr:col>
                    <xdr:colOff>390525</xdr:colOff>
                    <xdr:row>2</xdr:row>
                    <xdr:rowOff>85725</xdr:rowOff>
                  </to>
                </anchor>
              </controlPr>
            </control>
          </mc:Choice>
        </mc:AlternateContent>
      </controls>
    </mc:Choice>
  </mc:AlternateContent>
</worksheet>
</file>

<file path=xl/worksheets/sheet9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tabColor rgb="FFFFFF00"/>
  </sheetPr>
  <dimension ref="A1:L30"/>
  <sheetViews>
    <sheetView view="pageBreakPreview" zoomScale="60" zoomScaleNormal="100" workbookViewId="0">
      <pane xSplit="1" ySplit="6" topLeftCell="B7" activePane="bottomRight" state="frozen"/>
      <selection pane="topRight"/>
      <selection pane="bottomLeft"/>
      <selection pane="bottomRight" activeCell="L25" sqref="L25"/>
    </sheetView>
  </sheetViews>
  <sheetFormatPr defaultColWidth="8.625" defaultRowHeight="15.75" customHeight="1"/>
  <cols>
    <col min="1" max="1" width="7.75" style="11" customWidth="1"/>
    <col min="2" max="2" width="36.75" style="11" customWidth="1"/>
    <col min="3" max="7" width="14.125" style="11" customWidth="1"/>
    <col min="8" max="8" width="15.125" style="11" customWidth="1"/>
    <col min="9" max="9" width="11.375" style="11"/>
    <col min="10" max="10" width="8" style="11"/>
    <col min="11" max="11" width="19.5" style="11"/>
    <col min="12" max="12" width="16" style="11"/>
    <col min="13" max="32" width="9" style="11"/>
    <col min="33" max="16384" width="8.625" style="11"/>
  </cols>
  <sheetData>
    <row r="1" spans="1:12" s="7" customFormat="1" ht="30" customHeight="1">
      <c r="A1" s="415" t="str">
        <f>"租赁负债评估"&amp;表头信息!E35</f>
        <v>租赁负债评估明细表</v>
      </c>
      <c r="B1" s="415"/>
      <c r="C1" s="415"/>
      <c r="D1" s="415"/>
      <c r="E1" s="415"/>
      <c r="F1" s="415"/>
      <c r="G1" s="415"/>
      <c r="H1" s="437"/>
    </row>
    <row r="2" spans="1:12" ht="15.75" customHeight="1">
      <c r="A2" s="417" t="str">
        <f>表头信息!D5&amp;表头信息!E5</f>
        <v>评估基准日：2022年10月31日</v>
      </c>
      <c r="B2" s="417"/>
      <c r="C2" s="417"/>
      <c r="D2" s="417"/>
      <c r="E2" s="417"/>
      <c r="F2" s="417"/>
      <c r="G2" s="457"/>
      <c r="H2" s="457"/>
    </row>
    <row r="3" spans="1:12" ht="15.75" customHeight="1">
      <c r="A3" s="12"/>
      <c r="B3" s="12"/>
      <c r="C3" s="12"/>
      <c r="D3" s="12"/>
      <c r="E3" s="12"/>
      <c r="F3" s="12"/>
      <c r="G3" s="13"/>
      <c r="H3" s="14" t="s">
        <v>905</v>
      </c>
    </row>
    <row r="4" spans="1:12" ht="15.75" customHeight="1">
      <c r="A4" s="458" t="str">
        <f>表头信息!D2&amp;表头信息!E2</f>
        <v>产权持有单位：西安曲江楼观旅游农业开发有限公司</v>
      </c>
      <c r="B4" s="514"/>
      <c r="C4" s="514"/>
      <c r="D4" s="15"/>
      <c r="E4" s="15"/>
      <c r="F4" s="15"/>
      <c r="G4" s="15"/>
      <c r="H4" s="16" t="s">
        <v>3</v>
      </c>
    </row>
    <row r="5" spans="1:12" s="8" customFormat="1" ht="15.75" customHeight="1">
      <c r="A5" s="455" t="s">
        <v>5</v>
      </c>
      <c r="B5" s="455" t="s">
        <v>906</v>
      </c>
      <c r="C5" s="455" t="s">
        <v>389</v>
      </c>
      <c r="D5" s="455" t="s">
        <v>585</v>
      </c>
      <c r="E5" s="455" t="s">
        <v>883</v>
      </c>
      <c r="F5" s="455" t="s">
        <v>238</v>
      </c>
      <c r="G5" s="455" t="s">
        <v>239</v>
      </c>
      <c r="H5" s="455" t="s">
        <v>8</v>
      </c>
      <c r="I5" s="455" t="s">
        <v>884</v>
      </c>
      <c r="J5" s="455" t="s">
        <v>885</v>
      </c>
      <c r="K5" s="455" t="s">
        <v>886</v>
      </c>
      <c r="L5" s="455" t="s">
        <v>887</v>
      </c>
    </row>
    <row r="6" spans="1:12" s="8" customFormat="1" ht="15.75" customHeight="1">
      <c r="A6" s="456"/>
      <c r="B6" s="456"/>
      <c r="C6" s="456"/>
      <c r="D6" s="456"/>
      <c r="E6" s="456"/>
      <c r="F6" s="456"/>
      <c r="G6" s="456"/>
      <c r="H6" s="456"/>
      <c r="I6" s="456" t="s">
        <v>510</v>
      </c>
      <c r="J6" s="456" t="s">
        <v>888</v>
      </c>
      <c r="K6" s="456" t="s">
        <v>889</v>
      </c>
      <c r="L6" s="456" t="s">
        <v>889</v>
      </c>
    </row>
    <row r="7" spans="1:12" s="9" customFormat="1" ht="15.75" customHeight="1">
      <c r="A7" s="17">
        <v>1</v>
      </c>
      <c r="B7" s="18"/>
      <c r="C7" s="19"/>
      <c r="D7" s="57"/>
      <c r="E7" s="58"/>
      <c r="F7" s="20"/>
      <c r="G7" s="20"/>
      <c r="H7" s="21"/>
      <c r="I7" s="21"/>
      <c r="J7" s="21"/>
      <c r="K7" s="21"/>
      <c r="L7" s="21"/>
    </row>
    <row r="8" spans="1:12" s="9" customFormat="1" ht="15.75" customHeight="1">
      <c r="A8" s="17">
        <v>2</v>
      </c>
      <c r="B8" s="18"/>
      <c r="C8" s="19"/>
      <c r="D8" s="57"/>
      <c r="E8" s="58"/>
      <c r="F8" s="20"/>
      <c r="G8" s="20"/>
      <c r="H8" s="21"/>
      <c r="I8" s="21"/>
      <c r="J8" s="21"/>
      <c r="K8" s="21"/>
      <c r="L8" s="21"/>
    </row>
    <row r="9" spans="1:12" s="9" customFormat="1" ht="15.75" customHeight="1">
      <c r="A9" s="17">
        <v>3</v>
      </c>
      <c r="B9" s="18"/>
      <c r="C9" s="19"/>
      <c r="D9" s="57"/>
      <c r="E9" s="58"/>
      <c r="F9" s="20"/>
      <c r="G9" s="20"/>
      <c r="H9" s="21"/>
      <c r="I9" s="21"/>
      <c r="J9" s="21"/>
      <c r="K9" s="21"/>
      <c r="L9" s="21"/>
    </row>
    <row r="10" spans="1:12" s="9" customFormat="1" ht="15.75" customHeight="1">
      <c r="A10" s="17">
        <v>4</v>
      </c>
      <c r="B10" s="18"/>
      <c r="C10" s="19"/>
      <c r="D10" s="57"/>
      <c r="E10" s="58"/>
      <c r="F10" s="20"/>
      <c r="G10" s="20"/>
      <c r="H10" s="21"/>
      <c r="I10" s="21"/>
      <c r="J10" s="21"/>
      <c r="K10" s="21"/>
      <c r="L10" s="21"/>
    </row>
    <row r="11" spans="1:12" s="9" customFormat="1" ht="15.75" customHeight="1">
      <c r="A11" s="17">
        <v>5</v>
      </c>
      <c r="B11" s="18"/>
      <c r="C11" s="19"/>
      <c r="D11" s="57"/>
      <c r="E11" s="58"/>
      <c r="F11" s="20"/>
      <c r="G11" s="20"/>
      <c r="H11" s="21"/>
      <c r="I11" s="21"/>
      <c r="J11" s="21"/>
      <c r="K11" s="21"/>
      <c r="L11" s="21"/>
    </row>
    <row r="12" spans="1:12" s="9" customFormat="1" ht="15.75" customHeight="1">
      <c r="A12" s="17">
        <v>6</v>
      </c>
      <c r="B12" s="18"/>
      <c r="C12" s="19"/>
      <c r="D12" s="57"/>
      <c r="E12" s="58"/>
      <c r="F12" s="20"/>
      <c r="G12" s="20"/>
      <c r="H12" s="21"/>
      <c r="I12" s="21"/>
      <c r="J12" s="21"/>
      <c r="K12" s="21"/>
      <c r="L12" s="21"/>
    </row>
    <row r="13" spans="1:12" s="9" customFormat="1" ht="15.75" customHeight="1">
      <c r="A13" s="17">
        <v>7</v>
      </c>
      <c r="B13" s="18"/>
      <c r="C13" s="19"/>
      <c r="D13" s="57"/>
      <c r="E13" s="58"/>
      <c r="F13" s="20"/>
      <c r="G13" s="20"/>
      <c r="H13" s="21"/>
      <c r="I13" s="21"/>
      <c r="J13" s="21"/>
      <c r="K13" s="21"/>
      <c r="L13" s="21"/>
    </row>
    <row r="14" spans="1:12" s="9" customFormat="1" ht="15.75" customHeight="1">
      <c r="A14" s="17">
        <v>8</v>
      </c>
      <c r="B14" s="18"/>
      <c r="C14" s="19"/>
      <c r="D14" s="57"/>
      <c r="E14" s="58"/>
      <c r="F14" s="20"/>
      <c r="G14" s="20"/>
      <c r="H14" s="21"/>
      <c r="I14" s="21"/>
      <c r="J14" s="21"/>
      <c r="K14" s="21"/>
      <c r="L14" s="21"/>
    </row>
    <row r="15" spans="1:12" s="9" customFormat="1" ht="15.75" customHeight="1">
      <c r="A15" s="17">
        <v>9</v>
      </c>
      <c r="B15" s="18"/>
      <c r="C15" s="19"/>
      <c r="D15" s="57"/>
      <c r="E15" s="58"/>
      <c r="F15" s="20"/>
      <c r="G15" s="20"/>
      <c r="H15" s="21"/>
      <c r="I15" s="21"/>
      <c r="J15" s="21"/>
      <c r="K15" s="21"/>
      <c r="L15" s="21"/>
    </row>
    <row r="16" spans="1:12" s="9" customFormat="1" ht="15.75" customHeight="1">
      <c r="A16" s="17">
        <v>10</v>
      </c>
      <c r="B16" s="18"/>
      <c r="C16" s="19"/>
      <c r="D16" s="57"/>
      <c r="E16" s="58"/>
      <c r="F16" s="20"/>
      <c r="G16" s="20"/>
      <c r="H16" s="21"/>
      <c r="I16" s="21"/>
      <c r="J16" s="21"/>
      <c r="K16" s="21"/>
      <c r="L16" s="21"/>
    </row>
    <row r="17" spans="1:12" s="9" customFormat="1" ht="15.75" customHeight="1">
      <c r="A17" s="17">
        <v>11</v>
      </c>
      <c r="B17" s="18"/>
      <c r="C17" s="19"/>
      <c r="D17" s="57"/>
      <c r="E17" s="58"/>
      <c r="F17" s="20"/>
      <c r="G17" s="20"/>
      <c r="H17" s="21"/>
      <c r="I17" s="21"/>
      <c r="J17" s="21"/>
      <c r="K17" s="21"/>
      <c r="L17" s="21"/>
    </row>
    <row r="18" spans="1:12" s="9" customFormat="1" ht="15.75" customHeight="1">
      <c r="A18" s="17">
        <v>12</v>
      </c>
      <c r="B18" s="18"/>
      <c r="C18" s="19"/>
      <c r="D18" s="57"/>
      <c r="E18" s="58"/>
      <c r="F18" s="20"/>
      <c r="G18" s="20"/>
      <c r="H18" s="21"/>
      <c r="I18" s="21"/>
      <c r="J18" s="21"/>
      <c r="K18" s="21"/>
      <c r="L18" s="21"/>
    </row>
    <row r="19" spans="1:12" s="9" customFormat="1" ht="15.75" customHeight="1">
      <c r="A19" s="17">
        <v>13</v>
      </c>
      <c r="B19" s="18"/>
      <c r="C19" s="19"/>
      <c r="D19" s="57"/>
      <c r="E19" s="58"/>
      <c r="F19" s="20"/>
      <c r="G19" s="20"/>
      <c r="H19" s="21"/>
      <c r="I19" s="21"/>
      <c r="J19" s="21"/>
      <c r="K19" s="21"/>
      <c r="L19" s="21"/>
    </row>
    <row r="20" spans="1:12" s="9" customFormat="1" ht="15.75" customHeight="1">
      <c r="A20" s="17">
        <v>14</v>
      </c>
      <c r="B20" s="18"/>
      <c r="C20" s="19"/>
      <c r="D20" s="57"/>
      <c r="E20" s="58"/>
      <c r="F20" s="20"/>
      <c r="G20" s="20"/>
      <c r="H20" s="21"/>
      <c r="I20" s="21"/>
      <c r="J20" s="21"/>
      <c r="K20" s="21"/>
      <c r="L20" s="21"/>
    </row>
    <row r="21" spans="1:12" s="9" customFormat="1" ht="15.75" customHeight="1">
      <c r="A21" s="17">
        <v>15</v>
      </c>
      <c r="B21" s="18"/>
      <c r="C21" s="19"/>
      <c r="D21" s="57"/>
      <c r="E21" s="58"/>
      <c r="F21" s="20"/>
      <c r="G21" s="20"/>
      <c r="H21" s="21"/>
      <c r="I21" s="21"/>
      <c r="J21" s="21"/>
      <c r="K21" s="21"/>
      <c r="L21" s="21"/>
    </row>
    <row r="22" spans="1:12" s="9" customFormat="1" ht="15.75" customHeight="1">
      <c r="A22" s="17">
        <v>16</v>
      </c>
      <c r="B22" s="18"/>
      <c r="C22" s="19"/>
      <c r="D22" s="57"/>
      <c r="E22" s="58"/>
      <c r="F22" s="20"/>
      <c r="G22" s="20"/>
      <c r="H22" s="21"/>
      <c r="I22" s="21"/>
      <c r="J22" s="21"/>
      <c r="K22" s="21"/>
      <c r="L22" s="21"/>
    </row>
    <row r="23" spans="1:12" s="9" customFormat="1" ht="15.75" customHeight="1">
      <c r="A23" s="17">
        <v>17</v>
      </c>
      <c r="B23" s="18"/>
      <c r="C23" s="19"/>
      <c r="D23" s="57"/>
      <c r="E23" s="58"/>
      <c r="F23" s="20"/>
      <c r="G23" s="20"/>
      <c r="H23" s="21"/>
      <c r="I23" s="21"/>
      <c r="J23" s="21"/>
      <c r="K23" s="21"/>
      <c r="L23" s="21"/>
    </row>
    <row r="24" spans="1:12" s="9" customFormat="1" ht="15.75" customHeight="1">
      <c r="A24" s="17">
        <v>18</v>
      </c>
      <c r="B24" s="18"/>
      <c r="C24" s="19"/>
      <c r="D24" s="57"/>
      <c r="E24" s="58"/>
      <c r="F24" s="20"/>
      <c r="G24" s="20"/>
      <c r="H24" s="21"/>
      <c r="I24" s="21"/>
      <c r="J24" s="21"/>
      <c r="K24" s="21"/>
      <c r="L24" s="21"/>
    </row>
    <row r="25" spans="1:12" s="9" customFormat="1" ht="15.75" customHeight="1">
      <c r="A25" s="17">
        <v>19</v>
      </c>
      <c r="B25" s="18"/>
      <c r="C25" s="19"/>
      <c r="D25" s="57"/>
      <c r="E25" s="58"/>
      <c r="F25" s="20"/>
      <c r="G25" s="20"/>
      <c r="H25" s="21"/>
      <c r="I25" s="21"/>
      <c r="J25" s="21"/>
      <c r="K25" s="21"/>
      <c r="L25" s="21"/>
    </row>
    <row r="26" spans="1:12" s="9" customFormat="1" ht="15.75" customHeight="1">
      <c r="A26" s="17">
        <v>20</v>
      </c>
      <c r="B26" s="18"/>
      <c r="C26" s="19"/>
      <c r="D26" s="57"/>
      <c r="E26" s="58"/>
      <c r="F26" s="20"/>
      <c r="G26" s="20"/>
      <c r="H26" s="21"/>
      <c r="I26" s="21"/>
      <c r="J26" s="21"/>
      <c r="K26" s="21"/>
      <c r="L26" s="21"/>
    </row>
    <row r="27" spans="1:12" s="9" customFormat="1" ht="15.75" customHeight="1">
      <c r="A27" s="433" t="s">
        <v>384</v>
      </c>
      <c r="B27" s="452"/>
      <c r="C27" s="452"/>
      <c r="D27" s="452"/>
      <c r="E27" s="434"/>
      <c r="F27" s="23">
        <f>SUM(F7:F26)</f>
        <v>0</v>
      </c>
      <c r="G27" s="23">
        <f>SUM(G7:G26)</f>
        <v>0</v>
      </c>
      <c r="H27" s="24"/>
    </row>
    <row r="28" spans="1:12" s="10" customFormat="1" ht="15.75" customHeight="1">
      <c r="A28" s="25"/>
      <c r="D28" s="418"/>
      <c r="E28" s="418"/>
      <c r="F28" s="418"/>
      <c r="G28" s="26"/>
      <c r="H28" s="26"/>
    </row>
    <row r="29" spans="1:12" s="10" customFormat="1" ht="15.75" customHeight="1">
      <c r="A29" s="425" t="str">
        <f>表头信息!D8&amp;表头信息!E8</f>
        <v>产权持有单位填表人：谭勃</v>
      </c>
      <c r="B29" s="425"/>
      <c r="C29" s="425"/>
      <c r="D29" s="28"/>
      <c r="E29" s="31"/>
      <c r="F29" s="426" t="str">
        <f>表头信息!D20&amp;表头信息!E23</f>
        <v>评估人员：柳青、殷涛</v>
      </c>
      <c r="G29" s="426"/>
      <c r="H29" s="426"/>
    </row>
    <row r="30" spans="1:12" s="10" customFormat="1" ht="15.75" customHeight="1">
      <c r="A30" s="30" t="str">
        <f>表头信息!D11&amp;表头信息!E11</f>
        <v>填表日期：2022年11月2日</v>
      </c>
      <c r="B30" s="28"/>
      <c r="C30" s="28"/>
      <c r="D30" s="28"/>
      <c r="E30" s="31"/>
      <c r="F30" s="31"/>
      <c r="H30" s="31"/>
    </row>
  </sheetData>
  <protectedRanges>
    <protectedRange sqref="A7:H26" name="区域1"/>
  </protectedRanges>
  <mergeCells count="19">
    <mergeCell ref="I5:I6"/>
    <mergeCell ref="J5:J6"/>
    <mergeCell ref="K5:K6"/>
    <mergeCell ref="L5:L6"/>
    <mergeCell ref="A29:C29"/>
    <mergeCell ref="F29:H29"/>
    <mergeCell ref="A5:A6"/>
    <mergeCell ref="B5:B6"/>
    <mergeCell ref="C5:C6"/>
    <mergeCell ref="D5:D6"/>
    <mergeCell ref="E5:E6"/>
    <mergeCell ref="F5:F6"/>
    <mergeCell ref="G5:G6"/>
    <mergeCell ref="H5:H6"/>
    <mergeCell ref="A1:H1"/>
    <mergeCell ref="A2:H2"/>
    <mergeCell ref="A4:C4"/>
    <mergeCell ref="A27:E27"/>
    <mergeCell ref="D28:F28"/>
  </mergeCells>
  <phoneticPr fontId="67" type="noConversion"/>
  <hyperlinks>
    <hyperlink ref="A1:H1" location="'6-非流动负债汇总'!B17" display="=&quot;租赁负债评估&quot;&amp;表头信息!E35" xr:uid="{00000000-0004-0000-5F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7144" r:id="rId4" name="Check Box 72">
              <controlPr defaultSize="0" autoPict="0" macro="[0]!租赁负债_复选框72_Click">
                <anchor moveWithCells="1">
                  <from>
                    <xdr:col>8</xdr:col>
                    <xdr:colOff>47625</xdr:colOff>
                    <xdr:row>0</xdr:row>
                    <xdr:rowOff>123825</xdr:rowOff>
                  </from>
                  <to>
                    <xdr:col>10</xdr:col>
                    <xdr:colOff>0</xdr:colOff>
                    <xdr:row>1</xdr:row>
                    <xdr:rowOff>142875</xdr:rowOff>
                  </to>
                </anchor>
              </controlPr>
            </control>
          </mc:Choice>
        </mc:AlternateContent>
      </controls>
    </mc:Choice>
  </mc:AlternateContent>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tabColor rgb="FFFF0000"/>
  </sheetPr>
  <dimension ref="A1:G31"/>
  <sheetViews>
    <sheetView workbookViewId="0">
      <selection activeCell="L25" sqref="L25"/>
    </sheetView>
  </sheetViews>
  <sheetFormatPr defaultColWidth="8.625" defaultRowHeight="15.75" customHeight="1"/>
  <cols>
    <col min="1" max="1" width="8.5" style="11" customWidth="1"/>
    <col min="2" max="2" width="37.375" style="11" customWidth="1"/>
    <col min="3" max="6" width="21.25" style="11" customWidth="1"/>
    <col min="7" max="32" width="9" style="11"/>
    <col min="33" max="16384" width="8.625" style="11"/>
  </cols>
  <sheetData>
    <row r="1" spans="1:7" s="7" customFormat="1" ht="30" customHeight="1">
      <c r="A1" s="415" t="s">
        <v>413</v>
      </c>
      <c r="B1" s="415"/>
      <c r="C1" s="415"/>
      <c r="D1" s="415"/>
      <c r="E1" s="415"/>
      <c r="F1" s="415"/>
      <c r="G1" s="42"/>
    </row>
    <row r="2" spans="1:7" ht="15.75" customHeight="1">
      <c r="A2" s="417" t="str">
        <f>表头信息!D5&amp;表头信息!E5</f>
        <v>评估基准日：2022年10月31日</v>
      </c>
      <c r="B2" s="417"/>
      <c r="C2" s="417"/>
      <c r="D2" s="417"/>
      <c r="E2" s="417"/>
      <c r="F2" s="417"/>
    </row>
    <row r="3" spans="1:7" ht="15.75" customHeight="1">
      <c r="A3" s="12"/>
      <c r="B3" s="12"/>
      <c r="C3" s="12"/>
      <c r="D3" s="12"/>
      <c r="E3" s="12"/>
      <c r="F3" s="43" t="s">
        <v>907</v>
      </c>
    </row>
    <row r="4" spans="1:7" ht="15.75" customHeight="1">
      <c r="A4" s="458" t="str">
        <f>表头信息!D2&amp;表头信息!E2</f>
        <v>产权持有单位：西安曲江楼观旅游农业开发有限公司</v>
      </c>
      <c r="B4" s="458"/>
      <c r="C4" s="15"/>
      <c r="D4" s="15"/>
      <c r="E4" s="15"/>
      <c r="F4" s="44" t="s">
        <v>3</v>
      </c>
    </row>
    <row r="5" spans="1:7" s="8" customFormat="1" ht="15.75" customHeight="1">
      <c r="A5" s="435" t="s">
        <v>267</v>
      </c>
      <c r="B5" s="435" t="s">
        <v>237</v>
      </c>
      <c r="C5" s="435" t="s">
        <v>238</v>
      </c>
      <c r="D5" s="435" t="s">
        <v>239</v>
      </c>
      <c r="E5" s="435" t="s">
        <v>240</v>
      </c>
      <c r="F5" s="435" t="s">
        <v>241</v>
      </c>
    </row>
    <row r="6" spans="1:7" s="8" customFormat="1" ht="15.75" customHeight="1">
      <c r="A6" s="436"/>
      <c r="B6" s="436"/>
      <c r="C6" s="436"/>
      <c r="D6" s="436"/>
      <c r="E6" s="436"/>
      <c r="F6" s="436"/>
    </row>
    <row r="7" spans="1:7" s="9" customFormat="1" ht="15.75" customHeight="1">
      <c r="A7" s="45" t="s">
        <v>908</v>
      </c>
      <c r="B7" s="46" t="s">
        <v>208</v>
      </c>
      <c r="C7" s="47">
        <f>'6-4-1长期应付款'!G27</f>
        <v>0</v>
      </c>
      <c r="D7" s="48">
        <f>'6-4-1长期应付款'!H27</f>
        <v>0</v>
      </c>
      <c r="E7" s="39">
        <f>D7-C7</f>
        <v>0</v>
      </c>
      <c r="F7" s="39">
        <f>IF(C7=0,0,E7/ABS(C7))*100</f>
        <v>0</v>
      </c>
    </row>
    <row r="8" spans="1:7" s="9" customFormat="1" ht="15.75" customHeight="1">
      <c r="A8" s="45" t="s">
        <v>909</v>
      </c>
      <c r="B8" s="49" t="s">
        <v>210</v>
      </c>
      <c r="C8" s="47">
        <f>'6-4-2专项应付款'!E27</f>
        <v>0</v>
      </c>
      <c r="D8" s="48">
        <f>'6-4-2专项应付款'!F27</f>
        <v>0</v>
      </c>
      <c r="E8" s="39">
        <f>D8-C8</f>
        <v>0</v>
      </c>
      <c r="F8" s="39">
        <f>IF(C8=0,0,E8/ABS(C8))*100</f>
        <v>0</v>
      </c>
    </row>
    <row r="9" spans="1:7" s="9" customFormat="1" ht="15.75" customHeight="1">
      <c r="A9" s="45"/>
      <c r="B9" s="49"/>
      <c r="C9" s="47"/>
      <c r="D9" s="48"/>
      <c r="E9" s="39"/>
      <c r="F9" s="39"/>
    </row>
    <row r="10" spans="1:7" s="9" customFormat="1" ht="15.75" customHeight="1">
      <c r="A10" s="45"/>
      <c r="B10" s="49"/>
      <c r="C10" s="47"/>
      <c r="D10" s="48"/>
      <c r="E10" s="39"/>
      <c r="F10" s="39"/>
    </row>
    <row r="11" spans="1:7" s="9" customFormat="1" ht="15.75" customHeight="1">
      <c r="A11" s="45"/>
      <c r="B11" s="49"/>
      <c r="C11" s="47"/>
      <c r="D11" s="48"/>
      <c r="E11" s="39"/>
      <c r="F11" s="39"/>
    </row>
    <row r="12" spans="1:7" s="9" customFormat="1" ht="15.75" customHeight="1">
      <c r="A12" s="45"/>
      <c r="B12" s="49"/>
      <c r="C12" s="47"/>
      <c r="D12" s="48"/>
      <c r="E12" s="39"/>
      <c r="F12" s="39"/>
    </row>
    <row r="13" spans="1:7" s="9" customFormat="1" ht="15.75" customHeight="1">
      <c r="A13" s="45"/>
      <c r="B13" s="49"/>
      <c r="C13" s="47"/>
      <c r="D13" s="48"/>
      <c r="E13" s="39"/>
      <c r="F13" s="39"/>
    </row>
    <row r="14" spans="1:7" s="41" customFormat="1" ht="15.75" customHeight="1">
      <c r="A14" s="45"/>
      <c r="B14" s="49"/>
      <c r="C14" s="47"/>
      <c r="D14" s="48"/>
      <c r="E14" s="39"/>
      <c r="F14" s="39"/>
    </row>
    <row r="15" spans="1:7" s="9" customFormat="1" ht="15.75" customHeight="1">
      <c r="A15" s="45"/>
      <c r="B15" s="49"/>
      <c r="C15" s="47"/>
      <c r="D15" s="48"/>
      <c r="E15" s="39"/>
      <c r="F15" s="39"/>
    </row>
    <row r="16" spans="1:7" s="9" customFormat="1" ht="15.75" customHeight="1">
      <c r="A16" s="45"/>
      <c r="B16" s="50"/>
      <c r="C16" s="47"/>
      <c r="D16" s="48"/>
      <c r="E16" s="39"/>
      <c r="F16" s="39"/>
    </row>
    <row r="17" spans="1:6" s="9" customFormat="1" ht="15.75" customHeight="1">
      <c r="A17" s="45"/>
      <c r="B17" s="50"/>
      <c r="C17" s="47"/>
      <c r="D17" s="48"/>
      <c r="E17" s="39"/>
      <c r="F17" s="39"/>
    </row>
    <row r="18" spans="1:6" s="9" customFormat="1" ht="15.75" customHeight="1">
      <c r="A18" s="45"/>
      <c r="B18" s="50"/>
      <c r="C18" s="47"/>
      <c r="D18" s="48"/>
      <c r="E18" s="39"/>
      <c r="F18" s="39"/>
    </row>
    <row r="19" spans="1:6" s="9" customFormat="1" ht="15.75" customHeight="1">
      <c r="A19" s="51"/>
      <c r="B19" s="50"/>
      <c r="C19" s="47"/>
      <c r="D19" s="48"/>
      <c r="E19" s="39"/>
      <c r="F19" s="39"/>
    </row>
    <row r="20" spans="1:6" s="9" customFormat="1" ht="15.75" customHeight="1">
      <c r="A20" s="51"/>
      <c r="B20" s="50"/>
      <c r="C20" s="47"/>
      <c r="D20" s="48"/>
      <c r="E20" s="39"/>
      <c r="F20" s="39"/>
    </row>
    <row r="21" spans="1:6" s="9" customFormat="1" ht="15.75" customHeight="1">
      <c r="A21" s="51"/>
      <c r="B21" s="50"/>
      <c r="C21" s="47"/>
      <c r="D21" s="48"/>
      <c r="E21" s="39"/>
      <c r="F21" s="39"/>
    </row>
    <row r="22" spans="1:6" s="9" customFormat="1" ht="15.75" customHeight="1">
      <c r="A22" s="51"/>
      <c r="B22" s="50"/>
      <c r="C22" s="47"/>
      <c r="D22" s="48"/>
      <c r="E22" s="39"/>
      <c r="F22" s="39"/>
    </row>
    <row r="23" spans="1:6" s="9" customFormat="1" ht="15.75" customHeight="1">
      <c r="A23" s="51"/>
      <c r="B23" s="50"/>
      <c r="C23" s="47"/>
      <c r="D23" s="48"/>
      <c r="E23" s="39"/>
      <c r="F23" s="39"/>
    </row>
    <row r="24" spans="1:6" s="9" customFormat="1" ht="15.75" customHeight="1">
      <c r="A24" s="51"/>
      <c r="B24" s="50"/>
      <c r="C24" s="47"/>
      <c r="D24" s="48"/>
      <c r="E24" s="39"/>
      <c r="F24" s="39"/>
    </row>
    <row r="25" spans="1:6" s="9" customFormat="1" ht="15.75" customHeight="1">
      <c r="A25" s="433"/>
      <c r="B25" s="434"/>
      <c r="C25" s="47"/>
      <c r="D25" s="47"/>
      <c r="E25" s="47"/>
      <c r="F25" s="39"/>
    </row>
    <row r="26" spans="1:6" s="9" customFormat="1" ht="15.75" customHeight="1">
      <c r="A26" s="433"/>
      <c r="B26" s="434"/>
      <c r="C26" s="52"/>
      <c r="D26" s="53"/>
      <c r="E26" s="39"/>
      <c r="F26" s="39"/>
    </row>
    <row r="27" spans="1:6" s="9" customFormat="1" ht="15.75" customHeight="1">
      <c r="A27" s="433" t="s">
        <v>335</v>
      </c>
      <c r="B27" s="434"/>
      <c r="C27" s="54">
        <f>SUM(C7:C26)</f>
        <v>0</v>
      </c>
      <c r="D27" s="54">
        <f>SUM(D7:D26)</f>
        <v>0</v>
      </c>
      <c r="E27" s="54">
        <f>D27-C27</f>
        <v>0</v>
      </c>
      <c r="F27" s="39">
        <f>IF(C27=0,0,E27/ABS(C27))*100</f>
        <v>0</v>
      </c>
    </row>
    <row r="28" spans="1:6" s="10" customFormat="1" ht="15.75" customHeight="1">
      <c r="A28" s="25"/>
      <c r="D28" s="418"/>
      <c r="E28" s="418"/>
      <c r="F28" s="418"/>
    </row>
    <row r="29" spans="1:6" s="28" customFormat="1" ht="15.75" customHeight="1">
      <c r="A29" s="425" t="str">
        <f>表头信息!D8&amp;表头信息!E8</f>
        <v>产权持有单位填表人：谭勃</v>
      </c>
      <c r="B29" s="425"/>
      <c r="C29" s="425"/>
      <c r="E29" s="453" t="str">
        <f>表头信息!D20&amp;表头信息!E23</f>
        <v>评估人员：柳青、殷涛</v>
      </c>
      <c r="F29" s="453"/>
    </row>
    <row r="30" spans="1:6" s="28" customFormat="1" ht="15.75" customHeight="1">
      <c r="A30" s="30" t="str">
        <f>表头信息!D11&amp;表头信息!E11</f>
        <v>填表日期：2022年11月2日</v>
      </c>
    </row>
    <row r="31" spans="1:6" ht="15.75" customHeight="1">
      <c r="D31" s="56"/>
      <c r="E31" s="56"/>
      <c r="F31" s="56"/>
    </row>
  </sheetData>
  <protectedRanges>
    <protectedRange sqref="C26:D26" name="区域1"/>
  </protectedRanges>
  <mergeCells count="15">
    <mergeCell ref="A27:B27"/>
    <mergeCell ref="D28:F28"/>
    <mergeCell ref="A29:C29"/>
    <mergeCell ref="E29:F29"/>
    <mergeCell ref="A5:A6"/>
    <mergeCell ref="B5:B6"/>
    <mergeCell ref="C5:C6"/>
    <mergeCell ref="D5:D6"/>
    <mergeCell ref="E5:E6"/>
    <mergeCell ref="F5:F6"/>
    <mergeCell ref="A1:F1"/>
    <mergeCell ref="A2:F2"/>
    <mergeCell ref="A4:B4"/>
    <mergeCell ref="A25:B25"/>
    <mergeCell ref="A26:B26"/>
  </mergeCells>
  <phoneticPr fontId="67" type="noConversion"/>
  <hyperlinks>
    <hyperlink ref="B7" location="'6-4-1长期应付款'!A1" display="长期应付款" xr:uid="{00000000-0004-0000-6000-000000000000}"/>
    <hyperlink ref="B8" location="'6-4-2专项应付款'!A1" display="专项应付款" xr:uid="{00000000-0004-0000-6000-000001000000}"/>
    <hyperlink ref="A1:F1" location="'3-流动资产汇总'!B15" display="其他应收款评估汇总表" xr:uid="{00000000-0004-0000-6000-000002000000}"/>
  </hyperlinks>
  <pageMargins left="0.75" right="0.75" top="1" bottom="1" header="0.5" footer="0.5"/>
  <drawing r:id="rId1"/>
  <legacyDrawing r:id="rId2"/>
</worksheet>
</file>

<file path=xl/worksheets/sheet9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dimension ref="A1:I30"/>
  <sheetViews>
    <sheetView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5.125" style="11" customWidth="1"/>
    <col min="2" max="2" width="24.75" style="11" customWidth="1"/>
    <col min="3" max="3" width="12.125" style="11" customWidth="1"/>
    <col min="4" max="8" width="15.75" style="11" customWidth="1"/>
    <col min="9" max="9" width="10.25" style="11" customWidth="1"/>
    <col min="10" max="32" width="9" style="11"/>
    <col min="33" max="16384" width="8.625" style="11"/>
  </cols>
  <sheetData>
    <row r="1" spans="1:9" s="7" customFormat="1" ht="30" customHeight="1">
      <c r="A1" s="415" t="str">
        <f>"长期应付款评估"&amp;表头信息!E35</f>
        <v>长期应付款评估明细表</v>
      </c>
      <c r="B1" s="415"/>
      <c r="C1" s="415"/>
      <c r="D1" s="415"/>
      <c r="E1" s="415"/>
      <c r="F1" s="415"/>
      <c r="G1" s="415"/>
      <c r="H1" s="437"/>
      <c r="I1" s="437"/>
    </row>
    <row r="2" spans="1:9" ht="15.75" customHeight="1">
      <c r="A2" s="417" t="str">
        <f>表头信息!D5&amp;表头信息!E5</f>
        <v>评估基准日：2022年10月31日</v>
      </c>
      <c r="B2" s="417"/>
      <c r="C2" s="417"/>
      <c r="D2" s="417"/>
      <c r="E2" s="417"/>
      <c r="F2" s="417"/>
      <c r="G2" s="417"/>
      <c r="H2" s="457"/>
      <c r="I2" s="457"/>
    </row>
    <row r="3" spans="1:9" ht="15.75" customHeight="1">
      <c r="A3" s="12"/>
      <c r="B3" s="12"/>
      <c r="C3" s="12"/>
      <c r="D3" s="12"/>
      <c r="E3" s="12"/>
      <c r="F3" s="12"/>
      <c r="G3" s="12"/>
      <c r="H3" s="13"/>
      <c r="I3" s="14" t="s">
        <v>910</v>
      </c>
    </row>
    <row r="4" spans="1:9" ht="15.75" customHeight="1">
      <c r="A4" s="458" t="str">
        <f>表头信息!D2&amp;表头信息!E2</f>
        <v>产权持有单位：西安曲江楼观旅游农业开发有限公司</v>
      </c>
      <c r="B4" s="514"/>
      <c r="C4" s="514"/>
      <c r="D4" s="514"/>
      <c r="E4" s="15"/>
      <c r="F4" s="15"/>
      <c r="G4" s="15"/>
      <c r="H4" s="15"/>
      <c r="I4" s="16" t="s">
        <v>3</v>
      </c>
    </row>
    <row r="5" spans="1:9" s="8" customFormat="1" ht="15.75" customHeight="1">
      <c r="A5" s="476" t="s">
        <v>5</v>
      </c>
      <c r="B5" s="476" t="s">
        <v>376</v>
      </c>
      <c r="C5" s="476" t="s">
        <v>389</v>
      </c>
      <c r="D5" s="476" t="s">
        <v>388</v>
      </c>
      <c r="E5" s="476" t="s">
        <v>238</v>
      </c>
      <c r="F5" s="477"/>
      <c r="G5" s="477"/>
      <c r="H5" s="476" t="s">
        <v>239</v>
      </c>
      <c r="I5" s="476" t="s">
        <v>8</v>
      </c>
    </row>
    <row r="6" spans="1:9" s="8" customFormat="1" ht="15.75" customHeight="1">
      <c r="A6" s="477"/>
      <c r="B6" s="477"/>
      <c r="C6" s="477"/>
      <c r="D6" s="477"/>
      <c r="E6" s="35" t="s">
        <v>911</v>
      </c>
      <c r="F6" s="35" t="s">
        <v>912</v>
      </c>
      <c r="G6" s="35" t="s">
        <v>485</v>
      </c>
      <c r="H6" s="477"/>
      <c r="I6" s="477"/>
    </row>
    <row r="7" spans="1:9" s="9" customFormat="1" ht="15.75" customHeight="1">
      <c r="A7" s="17">
        <v>1</v>
      </c>
      <c r="B7" s="18"/>
      <c r="C7" s="19"/>
      <c r="D7" s="37"/>
      <c r="E7" s="38"/>
      <c r="F7" s="20"/>
      <c r="G7" s="39">
        <f>ROUND(E7+F7,2)</f>
        <v>0</v>
      </c>
      <c r="H7" s="20">
        <f>G7</f>
        <v>0</v>
      </c>
      <c r="I7" s="21"/>
    </row>
    <row r="8" spans="1:9" s="9" customFormat="1" ht="15.75" customHeight="1">
      <c r="A8" s="17">
        <v>2</v>
      </c>
      <c r="B8" s="18"/>
      <c r="C8" s="19"/>
      <c r="D8" s="37"/>
      <c r="E8" s="38"/>
      <c r="F8" s="20"/>
      <c r="G8" s="39">
        <f t="shared" ref="G8:G26" si="0">ROUND(E8+F8,2)</f>
        <v>0</v>
      </c>
      <c r="H8" s="20">
        <f t="shared" ref="H8:H26" si="1">G8</f>
        <v>0</v>
      </c>
      <c r="I8" s="21"/>
    </row>
    <row r="9" spans="1:9" s="9" customFormat="1" ht="15.75" customHeight="1">
      <c r="A9" s="17">
        <v>3</v>
      </c>
      <c r="B9" s="18"/>
      <c r="C9" s="19"/>
      <c r="D9" s="37"/>
      <c r="E9" s="38"/>
      <c r="F9" s="20"/>
      <c r="G9" s="39">
        <f t="shared" si="0"/>
        <v>0</v>
      </c>
      <c r="H9" s="20">
        <f t="shared" si="1"/>
        <v>0</v>
      </c>
      <c r="I9" s="21"/>
    </row>
    <row r="10" spans="1:9" s="9" customFormat="1" ht="15.75" customHeight="1">
      <c r="A10" s="17">
        <v>4</v>
      </c>
      <c r="B10" s="18"/>
      <c r="C10" s="19"/>
      <c r="D10" s="37"/>
      <c r="E10" s="38"/>
      <c r="F10" s="20"/>
      <c r="G10" s="39">
        <f t="shared" si="0"/>
        <v>0</v>
      </c>
      <c r="H10" s="20">
        <f t="shared" si="1"/>
        <v>0</v>
      </c>
      <c r="I10" s="21"/>
    </row>
    <row r="11" spans="1:9" s="9" customFormat="1" ht="15.75" customHeight="1">
      <c r="A11" s="17">
        <v>5</v>
      </c>
      <c r="B11" s="18"/>
      <c r="C11" s="19"/>
      <c r="D11" s="37"/>
      <c r="E11" s="38"/>
      <c r="F11" s="20"/>
      <c r="G11" s="39">
        <f t="shared" si="0"/>
        <v>0</v>
      </c>
      <c r="H11" s="20">
        <f t="shared" si="1"/>
        <v>0</v>
      </c>
      <c r="I11" s="21"/>
    </row>
    <row r="12" spans="1:9" s="9" customFormat="1" ht="15.75" customHeight="1">
      <c r="A12" s="17">
        <v>6</v>
      </c>
      <c r="B12" s="18"/>
      <c r="C12" s="19"/>
      <c r="D12" s="37"/>
      <c r="E12" s="38"/>
      <c r="F12" s="20"/>
      <c r="G12" s="39">
        <f t="shared" si="0"/>
        <v>0</v>
      </c>
      <c r="H12" s="20">
        <f t="shared" si="1"/>
        <v>0</v>
      </c>
      <c r="I12" s="21"/>
    </row>
    <row r="13" spans="1:9" s="9" customFormat="1" ht="15.75" customHeight="1">
      <c r="A13" s="17">
        <v>7</v>
      </c>
      <c r="B13" s="18"/>
      <c r="C13" s="19"/>
      <c r="D13" s="37"/>
      <c r="E13" s="38"/>
      <c r="F13" s="20"/>
      <c r="G13" s="39">
        <f t="shared" si="0"/>
        <v>0</v>
      </c>
      <c r="H13" s="20">
        <f t="shared" si="1"/>
        <v>0</v>
      </c>
      <c r="I13" s="21"/>
    </row>
    <row r="14" spans="1:9" s="9" customFormat="1" ht="15.75" customHeight="1">
      <c r="A14" s="17">
        <v>8</v>
      </c>
      <c r="B14" s="18"/>
      <c r="C14" s="19"/>
      <c r="D14" s="37"/>
      <c r="E14" s="38"/>
      <c r="F14" s="20"/>
      <c r="G14" s="39">
        <f t="shared" si="0"/>
        <v>0</v>
      </c>
      <c r="H14" s="20">
        <f t="shared" si="1"/>
        <v>0</v>
      </c>
      <c r="I14" s="21"/>
    </row>
    <row r="15" spans="1:9" s="9" customFormat="1" ht="15.75" customHeight="1">
      <c r="A15" s="17">
        <v>9</v>
      </c>
      <c r="B15" s="18"/>
      <c r="C15" s="19"/>
      <c r="D15" s="37"/>
      <c r="E15" s="38"/>
      <c r="F15" s="20"/>
      <c r="G15" s="39">
        <f t="shared" si="0"/>
        <v>0</v>
      </c>
      <c r="H15" s="20">
        <f t="shared" si="1"/>
        <v>0</v>
      </c>
      <c r="I15" s="21"/>
    </row>
    <row r="16" spans="1:9" s="9" customFormat="1" ht="15.75" customHeight="1">
      <c r="A16" s="17">
        <v>10</v>
      </c>
      <c r="B16" s="18"/>
      <c r="C16" s="19"/>
      <c r="D16" s="37"/>
      <c r="E16" s="38"/>
      <c r="F16" s="20"/>
      <c r="G16" s="39">
        <f t="shared" si="0"/>
        <v>0</v>
      </c>
      <c r="H16" s="20">
        <f t="shared" si="1"/>
        <v>0</v>
      </c>
      <c r="I16" s="21"/>
    </row>
    <row r="17" spans="1:9" s="9" customFormat="1" ht="15.75" customHeight="1">
      <c r="A17" s="17">
        <v>11</v>
      </c>
      <c r="B17" s="18"/>
      <c r="C17" s="19"/>
      <c r="D17" s="37"/>
      <c r="E17" s="38"/>
      <c r="F17" s="20"/>
      <c r="G17" s="39">
        <f t="shared" si="0"/>
        <v>0</v>
      </c>
      <c r="H17" s="20">
        <f t="shared" si="1"/>
        <v>0</v>
      </c>
      <c r="I17" s="21"/>
    </row>
    <row r="18" spans="1:9" s="9" customFormat="1" ht="15.75" customHeight="1">
      <c r="A18" s="17">
        <v>12</v>
      </c>
      <c r="B18" s="18"/>
      <c r="C18" s="19"/>
      <c r="D18" s="37"/>
      <c r="E18" s="38"/>
      <c r="F18" s="20"/>
      <c r="G18" s="39">
        <f t="shared" si="0"/>
        <v>0</v>
      </c>
      <c r="H18" s="20">
        <f t="shared" si="1"/>
        <v>0</v>
      </c>
      <c r="I18" s="21"/>
    </row>
    <row r="19" spans="1:9" s="9" customFormat="1" ht="15.75" customHeight="1">
      <c r="A19" s="17">
        <v>13</v>
      </c>
      <c r="B19" s="18"/>
      <c r="C19" s="19"/>
      <c r="D19" s="37"/>
      <c r="E19" s="38"/>
      <c r="F19" s="20"/>
      <c r="G19" s="39">
        <f t="shared" si="0"/>
        <v>0</v>
      </c>
      <c r="H19" s="20">
        <f t="shared" si="1"/>
        <v>0</v>
      </c>
      <c r="I19" s="21"/>
    </row>
    <row r="20" spans="1:9" s="9" customFormat="1" ht="15.75" customHeight="1">
      <c r="A20" s="17">
        <v>14</v>
      </c>
      <c r="B20" s="18"/>
      <c r="C20" s="19"/>
      <c r="D20" s="37"/>
      <c r="E20" s="38"/>
      <c r="F20" s="20"/>
      <c r="G20" s="39">
        <f t="shared" si="0"/>
        <v>0</v>
      </c>
      <c r="H20" s="20">
        <f t="shared" si="1"/>
        <v>0</v>
      </c>
      <c r="I20" s="21"/>
    </row>
    <row r="21" spans="1:9" s="9" customFormat="1" ht="15.75" customHeight="1">
      <c r="A21" s="17">
        <v>15</v>
      </c>
      <c r="B21" s="18"/>
      <c r="C21" s="19"/>
      <c r="D21" s="37"/>
      <c r="E21" s="38"/>
      <c r="F21" s="20"/>
      <c r="G21" s="39">
        <f t="shared" si="0"/>
        <v>0</v>
      </c>
      <c r="H21" s="20">
        <f t="shared" si="1"/>
        <v>0</v>
      </c>
      <c r="I21" s="21"/>
    </row>
    <row r="22" spans="1:9" s="9" customFormat="1" ht="15.75" customHeight="1">
      <c r="A22" s="17">
        <v>16</v>
      </c>
      <c r="B22" s="18"/>
      <c r="C22" s="19"/>
      <c r="D22" s="37"/>
      <c r="E22" s="38"/>
      <c r="F22" s="20"/>
      <c r="G22" s="39">
        <f t="shared" si="0"/>
        <v>0</v>
      </c>
      <c r="H22" s="20">
        <f t="shared" si="1"/>
        <v>0</v>
      </c>
      <c r="I22" s="21"/>
    </row>
    <row r="23" spans="1:9" s="9" customFormat="1" ht="15.75" customHeight="1">
      <c r="A23" s="17">
        <v>17</v>
      </c>
      <c r="B23" s="18"/>
      <c r="C23" s="19"/>
      <c r="D23" s="37"/>
      <c r="E23" s="38"/>
      <c r="F23" s="20"/>
      <c r="G23" s="39">
        <f t="shared" si="0"/>
        <v>0</v>
      </c>
      <c r="H23" s="20">
        <f t="shared" si="1"/>
        <v>0</v>
      </c>
      <c r="I23" s="21"/>
    </row>
    <row r="24" spans="1:9" s="9" customFormat="1" ht="15.75" customHeight="1">
      <c r="A24" s="17">
        <v>18</v>
      </c>
      <c r="B24" s="18"/>
      <c r="C24" s="19"/>
      <c r="D24" s="37"/>
      <c r="E24" s="38"/>
      <c r="F24" s="20"/>
      <c r="G24" s="39">
        <f t="shared" si="0"/>
        <v>0</v>
      </c>
      <c r="H24" s="20">
        <f t="shared" si="1"/>
        <v>0</v>
      </c>
      <c r="I24" s="21"/>
    </row>
    <row r="25" spans="1:9" s="9" customFormat="1" ht="15.75" customHeight="1">
      <c r="A25" s="17">
        <v>19</v>
      </c>
      <c r="B25" s="18"/>
      <c r="C25" s="19"/>
      <c r="D25" s="37"/>
      <c r="E25" s="38"/>
      <c r="F25" s="20"/>
      <c r="G25" s="39">
        <f t="shared" si="0"/>
        <v>0</v>
      </c>
      <c r="H25" s="20">
        <f t="shared" si="1"/>
        <v>0</v>
      </c>
      <c r="I25" s="21"/>
    </row>
    <row r="26" spans="1:9" s="9" customFormat="1" ht="15.75" customHeight="1">
      <c r="A26" s="17">
        <v>20</v>
      </c>
      <c r="B26" s="18"/>
      <c r="C26" s="19"/>
      <c r="D26" s="37"/>
      <c r="E26" s="38"/>
      <c r="F26" s="20"/>
      <c r="G26" s="39">
        <f t="shared" si="0"/>
        <v>0</v>
      </c>
      <c r="H26" s="20">
        <f t="shared" si="1"/>
        <v>0</v>
      </c>
      <c r="I26" s="21"/>
    </row>
    <row r="27" spans="1:9" s="9" customFormat="1" ht="15.75" customHeight="1">
      <c r="A27" s="433" t="s">
        <v>384</v>
      </c>
      <c r="B27" s="452"/>
      <c r="C27" s="452"/>
      <c r="D27" s="434"/>
      <c r="E27" s="40">
        <f>SUM(E7:E26)</f>
        <v>0</v>
      </c>
      <c r="F27" s="40">
        <f>SUM(F7:F26)</f>
        <v>0</v>
      </c>
      <c r="G27" s="23">
        <f>SUM(G7:G26)</f>
        <v>0</v>
      </c>
      <c r="H27" s="23">
        <f>SUM(H7:H26)</f>
        <v>0</v>
      </c>
      <c r="I27" s="24"/>
    </row>
    <row r="28" spans="1:9" s="10" customFormat="1" ht="15.75" customHeight="1">
      <c r="A28" s="25"/>
      <c r="D28" s="418"/>
      <c r="E28" s="418"/>
      <c r="F28" s="418"/>
      <c r="G28" s="26"/>
      <c r="H28" s="26"/>
      <c r="I28" s="26"/>
    </row>
    <row r="29" spans="1:9" s="10" customFormat="1" ht="15.75" customHeight="1">
      <c r="A29" s="425" t="str">
        <f>表头信息!D8&amp;表头信息!E8</f>
        <v>产权持有单位填表人：谭勃</v>
      </c>
      <c r="B29" s="489"/>
      <c r="C29" s="489"/>
      <c r="D29" s="489"/>
      <c r="E29" s="31"/>
      <c r="F29" s="31"/>
      <c r="G29" s="426" t="str">
        <f>表头信息!D20&amp;表头信息!E23</f>
        <v>评估人员：柳青、殷涛</v>
      </c>
      <c r="H29" s="426"/>
      <c r="I29" s="426"/>
    </row>
    <row r="30" spans="1:9" s="10" customFormat="1" ht="15.75" customHeight="1">
      <c r="A30" s="30" t="str">
        <f>表头信息!D11&amp;表头信息!E11</f>
        <v>填表日期：2022年11月2日</v>
      </c>
      <c r="B30" s="28"/>
      <c r="C30" s="28"/>
      <c r="D30" s="28"/>
      <c r="E30" s="31"/>
      <c r="F30" s="31"/>
      <c r="H30" s="31"/>
      <c r="I30" s="31"/>
    </row>
  </sheetData>
  <protectedRanges>
    <protectedRange sqref="A7:F26 H7:I26" name="区域1"/>
  </protectedRanges>
  <mergeCells count="14">
    <mergeCell ref="D28:F28"/>
    <mergeCell ref="A29:D29"/>
    <mergeCell ref="G29:I29"/>
    <mergeCell ref="A5:A6"/>
    <mergeCell ref="B5:B6"/>
    <mergeCell ref="C5:C6"/>
    <mergeCell ref="D5:D6"/>
    <mergeCell ref="H5:H6"/>
    <mergeCell ref="I5:I6"/>
    <mergeCell ref="A1:I1"/>
    <mergeCell ref="A2:I2"/>
    <mergeCell ref="A4:D4"/>
    <mergeCell ref="E5:G5"/>
    <mergeCell ref="A27:D27"/>
  </mergeCells>
  <phoneticPr fontId="67" type="noConversion"/>
  <hyperlinks>
    <hyperlink ref="A1:I1" location="'6-非流动负债汇总'!B9" display="=&quot;长期应付款评估&quot;&amp;表头信息!E35" xr:uid="{00000000-0004-0000-61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88168" r:id="rId4" name="Check Box 72">
              <controlPr defaultSize="0" autoPict="0" macro="[0]!长期应付款_复选框72_Click">
                <anchor moveWithCells="1">
                  <from>
                    <xdr:col>9</xdr:col>
                    <xdr:colOff>57150</xdr:colOff>
                    <xdr:row>0</xdr:row>
                    <xdr:rowOff>66675</xdr:rowOff>
                  </from>
                  <to>
                    <xdr:col>11</xdr:col>
                    <xdr:colOff>133350</xdr:colOff>
                    <xdr:row>1</xdr:row>
                    <xdr:rowOff>104775</xdr:rowOff>
                  </to>
                </anchor>
              </controlPr>
            </control>
          </mc:Choice>
        </mc:AlternateContent>
      </controls>
    </mc:Choice>
  </mc:AlternateContent>
</worksheet>
</file>

<file path=xl/worksheets/sheet9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dimension ref="A1:G32"/>
  <sheetViews>
    <sheetView showGridLines="0" view="pageBreakPreview" zoomScale="85" zoomScaleNormal="100" workbookViewId="0">
      <pane xSplit="1" ySplit="6" topLeftCell="B7" activePane="bottomRight" state="frozen"/>
      <selection pane="topRight"/>
      <selection pane="bottomLeft"/>
      <selection pane="bottomRight" activeCell="F7" sqref="F7"/>
    </sheetView>
  </sheetViews>
  <sheetFormatPr defaultColWidth="8.625" defaultRowHeight="15.75" customHeight="1"/>
  <cols>
    <col min="1" max="1" width="5.875" style="11" customWidth="1"/>
    <col min="2" max="2" width="32.75" style="11" customWidth="1"/>
    <col min="3" max="3" width="20.75" style="11" customWidth="1"/>
    <col min="4" max="6" width="18.25" style="11" customWidth="1"/>
    <col min="7" max="7" width="17" style="11" customWidth="1"/>
    <col min="8" max="32" width="9" style="11"/>
    <col min="33" max="16384" width="8.625" style="11"/>
  </cols>
  <sheetData>
    <row r="1" spans="1:7" s="7" customFormat="1" ht="30" customHeight="1">
      <c r="A1" s="415" t="str">
        <f>"专项应付款评估"&amp;表头信息!E35</f>
        <v>专项应付款评估明细表</v>
      </c>
      <c r="B1" s="415"/>
      <c r="C1" s="415"/>
      <c r="D1" s="415"/>
      <c r="E1" s="415"/>
      <c r="F1" s="415"/>
      <c r="G1" s="415"/>
    </row>
    <row r="2" spans="1:7" ht="15.75" customHeight="1">
      <c r="A2" s="417" t="str">
        <f>表头信息!D5&amp;表头信息!E5</f>
        <v>评估基准日：2022年10月31日</v>
      </c>
      <c r="B2" s="417"/>
      <c r="C2" s="417"/>
      <c r="D2" s="417"/>
      <c r="E2" s="417"/>
      <c r="F2" s="417"/>
      <c r="G2" s="457"/>
    </row>
    <row r="3" spans="1:7" ht="15.75" customHeight="1">
      <c r="A3" s="15"/>
      <c r="B3" s="15"/>
      <c r="C3" s="15"/>
      <c r="D3" s="12"/>
      <c r="E3" s="12"/>
      <c r="F3" s="12"/>
      <c r="G3" s="14" t="s">
        <v>913</v>
      </c>
    </row>
    <row r="4" spans="1:7" ht="15.75" customHeight="1">
      <c r="A4" s="422" t="str">
        <f>表头信息!D2&amp;表头信息!E2</f>
        <v>产权持有单位：西安曲江楼观旅游农业开发有限公司</v>
      </c>
      <c r="B4" s="514"/>
      <c r="C4" s="514"/>
      <c r="D4" s="15"/>
      <c r="E4" s="15"/>
      <c r="F4" s="15"/>
      <c r="G4" s="16" t="s">
        <v>3</v>
      </c>
    </row>
    <row r="5" spans="1:7" s="8" customFormat="1" ht="15.75" customHeight="1">
      <c r="A5" s="455" t="s">
        <v>5</v>
      </c>
      <c r="B5" s="455" t="s">
        <v>914</v>
      </c>
      <c r="C5" s="455" t="s">
        <v>915</v>
      </c>
      <c r="D5" s="455" t="s">
        <v>389</v>
      </c>
      <c r="E5" s="455" t="s">
        <v>238</v>
      </c>
      <c r="F5" s="455" t="s">
        <v>239</v>
      </c>
      <c r="G5" s="534" t="s">
        <v>904</v>
      </c>
    </row>
    <row r="6" spans="1:7" s="8" customFormat="1" ht="15.75" customHeight="1">
      <c r="A6" s="456"/>
      <c r="B6" s="456"/>
      <c r="C6" s="456"/>
      <c r="D6" s="456"/>
      <c r="E6" s="456"/>
      <c r="F6" s="456"/>
      <c r="G6" s="456"/>
    </row>
    <row r="7" spans="1:7" s="9" customFormat="1" ht="15.75" customHeight="1">
      <c r="A7" s="17">
        <v>1</v>
      </c>
      <c r="B7" s="18"/>
      <c r="C7" s="18"/>
      <c r="D7" s="19"/>
      <c r="E7" s="20"/>
      <c r="F7" s="20"/>
      <c r="G7" s="21"/>
    </row>
    <row r="8" spans="1:7" s="9" customFormat="1" ht="15.75" customHeight="1">
      <c r="A8" s="17">
        <v>2</v>
      </c>
      <c r="B8" s="18"/>
      <c r="C8" s="18"/>
      <c r="D8" s="19"/>
      <c r="E8" s="20"/>
      <c r="F8" s="20"/>
      <c r="G8" s="21"/>
    </row>
    <row r="9" spans="1:7" s="9" customFormat="1" ht="15.75" customHeight="1">
      <c r="A9" s="17">
        <v>3</v>
      </c>
      <c r="B9" s="18"/>
      <c r="C9" s="18"/>
      <c r="D9" s="19"/>
      <c r="E9" s="20"/>
      <c r="F9" s="20"/>
      <c r="G9" s="21"/>
    </row>
    <row r="10" spans="1:7" s="9" customFormat="1" ht="15.75" customHeight="1">
      <c r="A10" s="17">
        <v>4</v>
      </c>
      <c r="B10" s="18"/>
      <c r="C10" s="18"/>
      <c r="D10" s="19"/>
      <c r="E10" s="20"/>
      <c r="F10" s="20"/>
      <c r="G10" s="21"/>
    </row>
    <row r="11" spans="1:7" s="9" customFormat="1" ht="15.75" customHeight="1">
      <c r="A11" s="17">
        <v>5</v>
      </c>
      <c r="B11" s="18"/>
      <c r="C11" s="18"/>
      <c r="D11" s="19"/>
      <c r="E11" s="20"/>
      <c r="F11" s="20"/>
      <c r="G11" s="21"/>
    </row>
    <row r="12" spans="1:7" s="9" customFormat="1" ht="15.75" customHeight="1">
      <c r="A12" s="17">
        <v>6</v>
      </c>
      <c r="B12" s="18"/>
      <c r="C12" s="18"/>
      <c r="D12" s="19"/>
      <c r="E12" s="20"/>
      <c r="F12" s="20"/>
      <c r="G12" s="21"/>
    </row>
    <row r="13" spans="1:7" s="9" customFormat="1" ht="15.75" customHeight="1">
      <c r="A13" s="17">
        <v>7</v>
      </c>
      <c r="B13" s="18"/>
      <c r="C13" s="18"/>
      <c r="D13" s="19"/>
      <c r="E13" s="20"/>
      <c r="F13" s="20"/>
      <c r="G13" s="21"/>
    </row>
    <row r="14" spans="1:7" s="9" customFormat="1" ht="15.75" customHeight="1">
      <c r="A14" s="17">
        <v>8</v>
      </c>
      <c r="B14" s="18"/>
      <c r="C14" s="18"/>
      <c r="D14" s="19"/>
      <c r="E14" s="20"/>
      <c r="F14" s="20"/>
      <c r="G14" s="21"/>
    </row>
    <row r="15" spans="1:7" s="9" customFormat="1" ht="15.75" customHeight="1">
      <c r="A15" s="17">
        <v>9</v>
      </c>
      <c r="B15" s="18"/>
      <c r="C15" s="18"/>
      <c r="D15" s="19"/>
      <c r="E15" s="20"/>
      <c r="F15" s="20"/>
      <c r="G15" s="21"/>
    </row>
    <row r="16" spans="1:7" s="9" customFormat="1" ht="15.75" customHeight="1">
      <c r="A16" s="17">
        <v>10</v>
      </c>
      <c r="B16" s="18"/>
      <c r="C16" s="18"/>
      <c r="D16" s="19"/>
      <c r="E16" s="20"/>
      <c r="F16" s="20"/>
      <c r="G16" s="21"/>
    </row>
    <row r="17" spans="1:7" s="9" customFormat="1" ht="15.75" customHeight="1">
      <c r="A17" s="17">
        <v>11</v>
      </c>
      <c r="B17" s="18"/>
      <c r="C17" s="18"/>
      <c r="D17" s="19"/>
      <c r="E17" s="20"/>
      <c r="F17" s="20"/>
      <c r="G17" s="21"/>
    </row>
    <row r="18" spans="1:7" s="9" customFormat="1" ht="15.75" customHeight="1">
      <c r="A18" s="17">
        <v>12</v>
      </c>
      <c r="B18" s="18"/>
      <c r="C18" s="18"/>
      <c r="D18" s="19"/>
      <c r="E18" s="20"/>
      <c r="F18" s="20"/>
      <c r="G18" s="21"/>
    </row>
    <row r="19" spans="1:7" s="9" customFormat="1" ht="15.75" customHeight="1">
      <c r="A19" s="17">
        <v>13</v>
      </c>
      <c r="B19" s="18"/>
      <c r="C19" s="18"/>
      <c r="D19" s="19"/>
      <c r="E19" s="20"/>
      <c r="F19" s="20"/>
      <c r="G19" s="21"/>
    </row>
    <row r="20" spans="1:7" s="9" customFormat="1" ht="15.75" customHeight="1">
      <c r="A20" s="17">
        <v>14</v>
      </c>
      <c r="B20" s="18"/>
      <c r="C20" s="18"/>
      <c r="D20" s="19"/>
      <c r="E20" s="20"/>
      <c r="F20" s="20"/>
      <c r="G20" s="21"/>
    </row>
    <row r="21" spans="1:7" s="9" customFormat="1" ht="15.75" customHeight="1">
      <c r="A21" s="17">
        <v>15</v>
      </c>
      <c r="B21" s="18"/>
      <c r="C21" s="18"/>
      <c r="D21" s="19"/>
      <c r="E21" s="20"/>
      <c r="F21" s="20"/>
      <c r="G21" s="21"/>
    </row>
    <row r="22" spans="1:7" s="9" customFormat="1" ht="15.75" customHeight="1">
      <c r="A22" s="17">
        <v>16</v>
      </c>
      <c r="B22" s="18"/>
      <c r="C22" s="18"/>
      <c r="D22" s="19"/>
      <c r="E22" s="20"/>
      <c r="F22" s="20"/>
      <c r="G22" s="21"/>
    </row>
    <row r="23" spans="1:7" s="9" customFormat="1" ht="15.75" customHeight="1">
      <c r="A23" s="17">
        <v>17</v>
      </c>
      <c r="B23" s="18"/>
      <c r="C23" s="18"/>
      <c r="D23" s="19"/>
      <c r="E23" s="20"/>
      <c r="F23" s="20"/>
      <c r="G23" s="21"/>
    </row>
    <row r="24" spans="1:7" s="9" customFormat="1" ht="15.75" customHeight="1">
      <c r="A24" s="17">
        <v>18</v>
      </c>
      <c r="B24" s="18"/>
      <c r="C24" s="18"/>
      <c r="D24" s="19"/>
      <c r="E24" s="20"/>
      <c r="F24" s="20"/>
      <c r="G24" s="21"/>
    </row>
    <row r="25" spans="1:7" s="9" customFormat="1" ht="15.75" customHeight="1">
      <c r="A25" s="17">
        <v>19</v>
      </c>
      <c r="B25" s="18"/>
      <c r="C25" s="18"/>
      <c r="D25" s="19"/>
      <c r="E25" s="20"/>
      <c r="F25" s="20"/>
      <c r="G25" s="21"/>
    </row>
    <row r="26" spans="1:7" s="9" customFormat="1" ht="15.75" customHeight="1">
      <c r="A26" s="17">
        <v>20</v>
      </c>
      <c r="B26" s="18"/>
      <c r="C26" s="18"/>
      <c r="D26" s="19"/>
      <c r="E26" s="20"/>
      <c r="F26" s="20"/>
      <c r="G26" s="21"/>
    </row>
    <row r="27" spans="1:7" s="9" customFormat="1" ht="15.75" customHeight="1">
      <c r="A27" s="433" t="s">
        <v>384</v>
      </c>
      <c r="B27" s="452"/>
      <c r="C27" s="452"/>
      <c r="D27" s="434"/>
      <c r="E27" s="23">
        <f>SUM(E7:E26)</f>
        <v>0</v>
      </c>
      <c r="F27" s="23">
        <f>SUM(F7:F26)</f>
        <v>0</v>
      </c>
      <c r="G27" s="24"/>
    </row>
    <row r="28" spans="1:7" s="10" customFormat="1" ht="15.75" customHeight="1">
      <c r="A28" s="25"/>
      <c r="D28" s="418"/>
      <c r="E28" s="418"/>
      <c r="F28" s="418"/>
      <c r="G28" s="26"/>
    </row>
    <row r="29" spans="1:7" s="10" customFormat="1" ht="15.75" customHeight="1">
      <c r="A29" s="425" t="str">
        <f>表头信息!D8&amp;表头信息!E8</f>
        <v>产权持有单位填表人：谭勃</v>
      </c>
      <c r="B29" s="425"/>
      <c r="C29" s="425"/>
      <c r="D29" s="28"/>
      <c r="E29" s="426" t="str">
        <f>表头信息!D20&amp;表头信息!E23</f>
        <v>评估人员：柳青、殷涛</v>
      </c>
      <c r="F29" s="426"/>
      <c r="G29" s="426"/>
    </row>
    <row r="30" spans="1:7" s="10" customFormat="1" ht="15.75" customHeight="1">
      <c r="A30" s="30" t="str">
        <f>表头信息!D11&amp;表头信息!E11</f>
        <v>填表日期：2022年11月2日</v>
      </c>
      <c r="B30" s="28"/>
      <c r="C30" s="28"/>
      <c r="D30" s="28"/>
      <c r="E30" s="31"/>
      <c r="F30" s="31"/>
    </row>
    <row r="31" spans="1:7" ht="15.75" customHeight="1">
      <c r="A31" s="33"/>
      <c r="B31" s="33"/>
      <c r="C31" s="33"/>
      <c r="D31" s="34"/>
      <c r="E31" s="34"/>
      <c r="F31" s="34"/>
      <c r="G31" s="33"/>
    </row>
    <row r="32" spans="1:7" ht="15.75" customHeight="1">
      <c r="A32" s="33"/>
      <c r="B32" s="33"/>
      <c r="C32" s="33"/>
      <c r="D32" s="33"/>
      <c r="E32" s="33"/>
      <c r="F32" s="33"/>
      <c r="G32" s="33"/>
    </row>
  </sheetData>
  <protectedRanges>
    <protectedRange sqref="A7:G26" name="区域1"/>
  </protectedRanges>
  <mergeCells count="14">
    <mergeCell ref="A29:C29"/>
    <mergeCell ref="E29:G29"/>
    <mergeCell ref="A5:A6"/>
    <mergeCell ref="B5:B6"/>
    <mergeCell ref="C5:C6"/>
    <mergeCell ref="D5:D6"/>
    <mergeCell ref="E5:E6"/>
    <mergeCell ref="F5:F6"/>
    <mergeCell ref="G5:G6"/>
    <mergeCell ref="A1:G1"/>
    <mergeCell ref="A2:G2"/>
    <mergeCell ref="A4:C4"/>
    <mergeCell ref="A27:D27"/>
    <mergeCell ref="D28:F28"/>
  </mergeCells>
  <phoneticPr fontId="67" type="noConversion"/>
  <hyperlinks>
    <hyperlink ref="A1:G1" location="'6-非流动负债汇总'!B10" display="=&quot;专项应付款评估&quot;&amp;表头信息!E35" xr:uid="{00000000-0004-0000-6200-000000000000}"/>
  </hyperlinks>
  <printOptions horizontalCentered="1"/>
  <pageMargins left="0.35433070866141703" right="0.35433070866141703" top="0.78740157480314998" bottom="0.59055118110236204" header="0.59055118110236204" footer="0.39370078740157499"/>
  <pageSetup paperSize="9" fitToHeight="0" orientation="landscape" blackAndWhite="1" horizontalDpi="300" verticalDpi="300" r:id="rId1"/>
  <headerFooter scaleWithDoc="0">
    <oddFooter>&amp;C&amp;"宋体,常规"&amp;9共&amp;N页　第&amp;P页</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90216" r:id="rId4" name="Check Box 72">
              <controlPr defaultSize="0" autoPict="0" macro="[0]!专项应付款_复选框72_Click">
                <anchor moveWithCells="1">
                  <from>
                    <xdr:col>7</xdr:col>
                    <xdr:colOff>57150</xdr:colOff>
                    <xdr:row>0</xdr:row>
                    <xdr:rowOff>66675</xdr:rowOff>
                  </from>
                  <to>
                    <xdr:col>9</xdr:col>
                    <xdr:colOff>438150</xdr:colOff>
                    <xdr:row>1</xdr:row>
                    <xdr:rowOff>85725</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138" master=""/>
  <rangeList sheetStid="158" master="">
    <arrUserId title="区域1" rangeCreator="" othersAccessPermission="edit"/>
  </rangeList>
  <rangeList sheetStid="163" master=""/>
  <rangeList sheetStid="2" master=""/>
  <rangeList sheetStid="3" master=""/>
  <rangeList sheetStid="157" master=""/>
  <rangeList sheetStid="4" master="">
    <arrUserId title="区域1" rangeCreator="" othersAccessPermission="edit"/>
  </rangeList>
  <rangeList sheetStid="5" master="">
    <arrUserId title="区域1" rangeCreator="" othersAccessPermission="edit"/>
    <arrUserId title="区域1_1" rangeCreator="" othersAccessPermission="edit"/>
  </rangeList>
  <rangeList sheetStid="6" master="">
    <arrUserId title="区域1" rangeCreator="" othersAccessPermission="edit"/>
    <arrUserId title="区域1_1" rangeCreator="" othersAccessPermission="edit"/>
  </rangeList>
  <rangeList sheetStid="181" master=""/>
  <rangeList sheetStid="182" master="">
    <arrUserId title="区域1" rangeCreator="" othersAccessPermission="edit"/>
  </rangeList>
  <rangeList sheetStid="183" master="">
    <arrUserId title="区域1" rangeCreator="" othersAccessPermission="edit"/>
  </rangeList>
  <rangeList sheetStid="184" master="">
    <arrUserId title="区域1" rangeCreator="" othersAccessPermission="edit"/>
  </rangeList>
  <rangeList sheetStid="167" master="">
    <arrUserId title="区域1" rangeCreator="" othersAccessPermission="edit"/>
  </rangeList>
  <rangeList sheetStid="98" master="">
    <arrUserId title="区域1" rangeCreator="" othersAccessPermission="edit"/>
  </rangeList>
  <rangeList sheetStid="11" master="">
    <arrUserId title="区域1" rangeCreator="" othersAccessPermission="edit"/>
  </rangeList>
  <rangeList sheetStid="168" master="">
    <arrUserId title="区域1" rangeCreator="" othersAccessPermission="edit"/>
  </rangeList>
  <rangeList sheetStid="14" master="">
    <arrUserId title="区域1" rangeCreator="" othersAccessPermission="edit"/>
    <arrUserId title="区域1_1" rangeCreator="" othersAccessPermission="edit"/>
    <arrUserId title="区域1_2" rangeCreator="" othersAccessPermission="edit"/>
  </rangeList>
  <rangeList sheetStid="186" master="">
    <arrUserId title="区域1" rangeCreator="" othersAccessPermission="edit"/>
  </rangeList>
  <rangeList sheetStid="13" master="">
    <arrUserId title="区域1" rangeCreator="" othersAccessPermission="edit"/>
  </rangeList>
  <rangeList sheetStid="12" master="">
    <arrUserId title="区域1" rangeCreator="" othersAccessPermission="edit"/>
  </rangeList>
  <rangeList sheetStid="16" master="">
    <arrUserId title="区域1" rangeCreator="" othersAccessPermission="edit"/>
    <arrUserId title="区域1_1" rangeCreator="" othersAccessPermission="edit"/>
    <arrUserId title="区域1_2" rangeCreator="" othersAccessPermission="edit"/>
    <arrUserId title="区域1_2_1" rangeCreator="" othersAccessPermission="edit"/>
  </rangeList>
  <rangeList sheetStid="17" master="">
    <arrUserId title="区域1" rangeCreator="" othersAccessPermission="edit"/>
  </rangeList>
  <rangeList sheetStid="19" master="">
    <arrUserId title="区域1" rangeCreator="" othersAccessPermission="edit"/>
  </rangeList>
  <rangeList sheetStid="18" master="">
    <arrUserId title="区域1" rangeCreator="" othersAccessPermission="edit"/>
  </rangeList>
  <rangeList sheetStid="20" master="">
    <arrUserId title="区域1" rangeCreator="" othersAccessPermission="edit"/>
  </rangeList>
  <rangeList sheetStid="100" master="">
    <arrUserId title="区域1" rangeCreator="" othersAccessPermission="edit"/>
  </rangeList>
  <rangeList sheetStid="23" master="">
    <arrUserId title="区域1" rangeCreator="" othersAccessPermission="edit"/>
  </rangeList>
  <rangeList sheetStid="162" master="">
    <arrUserId title="区域1_1" rangeCreator="" othersAccessPermission="edit"/>
    <arrUserId title="区域1" rangeCreator="" othersAccessPermission="edit"/>
  </rangeList>
  <rangeList sheetStid="116" master="">
    <arrUserId title="区域1" rangeCreator="" othersAccessPermission="edit"/>
  </rangeList>
  <rangeList sheetStid="26" master="">
    <arrUserId title="区域1" rangeCreator="" othersAccessPermission="edit"/>
  </rangeList>
  <rangeList sheetStid="185" master="">
    <arrUserId title="区域1" rangeCreator="" othersAccessPermission="edit"/>
  </rangeList>
  <rangeList sheetStid="169" master="">
    <arrUserId title="区域1_1" rangeCreator="" othersAccessPermission="edit"/>
    <arrUserId title="区域1" rangeCreator="" othersAccessPermission="edit"/>
    <arrUserId title="区域1_1_1" rangeCreator="" othersAccessPermission="edit"/>
    <arrUserId title="区域1_2" rangeCreator="" othersAccessPermission="edit"/>
  </rangeList>
  <rangeList sheetStid="170" master="">
    <arrUserId title="区域1" rangeCreator="" othersAccessPermission="edit"/>
  </rangeList>
  <rangeList sheetStid="31" master="">
    <arrUserId title="区域1" rangeCreator="" othersAccessPermission="edit"/>
  </rangeList>
  <rangeList sheetStid="32" master="">
    <arrUserId title="区域1" rangeCreator="" othersAccessPermission="edit"/>
  </rangeList>
  <rangeList sheetStid="150" master=""/>
  <rangeList sheetStid="171" master="">
    <arrUserId title="区域1" rangeCreator="" othersAccessPermission="edit"/>
  </rangeList>
  <rangeList sheetStid="172" master="">
    <arrUserId title="区域1" rangeCreator="" othersAccessPermission="edit"/>
  </rangeList>
  <rangeList sheetStid="127" master="">
    <arrUserId title="区域1" rangeCreator="" othersAccessPermission="edit"/>
  </rangeList>
  <rangeList sheetStid="36" master="">
    <arrUserId title="区域1" rangeCreator="" othersAccessPermission="edit"/>
  </rangeList>
  <rangeList sheetStid="173" master="">
    <arrUserId title="区域1" rangeCreator="" othersAccessPermission="edit"/>
  </rangeList>
  <rangeList sheetStid="7" master=""/>
  <rangeList sheetStid="8" master="">
    <arrUserId title="区域1" rangeCreator="" othersAccessPermission="edit"/>
  </rangeList>
  <rangeList sheetStid="9" master="">
    <arrUserId title="区域1" rangeCreator="" othersAccessPermission="edit"/>
  </rangeList>
  <rangeList sheetStid="121" master="">
    <arrUserId title="区域1" rangeCreator="" othersAccessPermission="edit"/>
  </rangeList>
  <rangeList sheetStid="159" master=""/>
  <rangeList sheetStid="126" master="">
    <arrUserId title="区域1" rangeCreator="" othersAccessPermission="edit"/>
  </rangeList>
  <rangeList sheetStid="160" master="">
    <arrUserId title="区域1" rangeCreator="" othersAccessPermission="edit"/>
  </rangeList>
  <rangeList sheetStid="156" master="">
    <arrUserId title="区域1" rangeCreator="" othersAccessPermission="edit"/>
  </rangeList>
  <rangeList sheetStid="155" master="">
    <arrUserId title="区域1" rangeCreator="" othersAccessPermission="edit"/>
  </rangeList>
  <rangeList sheetStid="37" master=""/>
  <rangeList sheetStid="38" master="">
    <arrUserId title="区域1" rangeCreator="" othersAccessPermission="edit"/>
  </rangeList>
  <rangeList sheetStid="39" master="">
    <arrUserId title="区域1" rangeCreator="" othersAccessPermission="edit"/>
  </rangeList>
  <rangeList sheetStid="40" master="">
    <arrUserId title="区域1" rangeCreator="" othersAccessPermission="edit"/>
  </rangeList>
  <rangeList sheetStid="289" master=""/>
  <rangeList sheetStid="42" master="">
    <arrUserId title="区域1" rangeCreator="" othersAccessPermission="edit"/>
  </rangeList>
  <rangeList sheetStid="120" master="">
    <arrUserId title="区域1" rangeCreator="" othersAccessPermission="edit"/>
  </rangeList>
  <rangeList sheetStid="47" master="">
    <arrUserId title="区域1" rangeCreator="" othersAccessPermission="edit"/>
  </rangeList>
  <rangeList sheetStid="128" master=""/>
  <rangeList sheetStid="45" master="">
    <arrUserId title="区域1" rangeCreator="" othersAccessPermission="edit"/>
  </rangeList>
  <rangeList sheetStid="46" master="">
    <arrUserId title="区域1" rangeCreator="" othersAccessPermission="edit"/>
  </rangeList>
  <rangeList sheetStid="44" master="">
    <arrUserId title="区域1" rangeCreator="" othersAccessPermission="edit"/>
  </rangeList>
  <rangeList sheetStid="129" master="">
    <arrUserId title="区域1" rangeCreator="" othersAccessPermission="edit"/>
  </rangeList>
  <rangeList sheetStid="161" master="">
    <arrUserId title="区域1" rangeCreator="" othersAccessPermission="edit"/>
  </rangeList>
  <rangeList sheetStid="174" master="">
    <arrUserId title="区域1" rangeCreator="" othersAccessPermission="edit"/>
  </rangeList>
  <rangeList sheetStid="131" master="">
    <arrUserId title="区域1" rangeCreator="" othersAccessPermission="edit"/>
  </rangeList>
  <rangeList sheetStid="49" master="">
    <arrUserId title="区域1" rangeCreator="" othersAccessPermission="edit"/>
    <arrUserId title="区域1_1" rangeCreator="" othersAccessPermission="edit"/>
  </rangeList>
  <rangeList sheetStid="152" master="">
    <arrUserId title="区域1" rangeCreator="" othersAccessPermission="edit"/>
  </rangeList>
  <rangeList sheetStid="50" master="">
    <arrUserId title="区域1" rangeCreator="" othersAccessPermission="edit"/>
  </rangeList>
  <rangeList sheetStid="151" master="">
    <arrUserId title="区域1" rangeCreator="" othersAccessPermission="edit"/>
  </rangeList>
  <rangeList sheetStid="133" master="">
    <arrUserId title="区域1" rangeCreator="" othersAccessPermission="edit"/>
  </rangeList>
  <rangeList sheetStid="52" master="">
    <arrUserId title="区域1" rangeCreator="" othersAccessPermission="edit"/>
  </rangeList>
  <rangeList sheetStid="54" master="">
    <arrUserId title="区域1" rangeCreator="" othersAccessPermission="edit"/>
  </rangeList>
  <rangeList sheetStid="53" master="">
    <arrUserId title="区域1" rangeCreator="" othersAccessPermission="edit"/>
  </rangeList>
  <rangeList sheetStid="55" master=""/>
  <rangeList sheetStid="56" master="">
    <arrUserId title="区域1" rangeCreator="" othersAccessPermission="edit"/>
  </rangeList>
  <rangeList sheetStid="134" master="">
    <arrUserId title="区域1" rangeCreator="" othersAccessPermission="edit"/>
  </rangeList>
  <rangeList sheetStid="175" master="">
    <arrUserId title="区域1" rangeCreator="" othersAccessPermission="edit"/>
  </rangeList>
  <rangeList sheetStid="57" master="">
    <arrUserId title="区域1" rangeCreator="" othersAccessPermission="edit"/>
  </rangeList>
  <rangeList sheetStid="58" master="">
    <arrUserId title="区域1" rangeCreator="" othersAccessPermission="edit"/>
  </rangeList>
  <rangeList sheetStid="59" master="">
    <arrUserId title="区域1" rangeCreator="" othersAccessPermission="edit"/>
  </rangeList>
  <rangeList sheetStid="176" master="">
    <arrUserId title="区域1" rangeCreator="" othersAccessPermission="edit"/>
  </rangeList>
  <rangeList sheetStid="62" master="">
    <arrUserId title="区域1" rangeCreator="" othersAccessPermission="edit"/>
  </rangeList>
  <rangeList sheetStid="64" master="">
    <arrUserId title="区域1" rangeCreator="" othersAccessPermission="edit"/>
  </rangeList>
  <rangeList sheetStid="187" master="">
    <arrUserId title="区域1" rangeCreator="" othersAccessPermission="edit"/>
  </rangeList>
  <rangeList sheetStid="135" master="">
    <arrUserId title="区域1" rangeCreator="" othersAccessPermission="edit"/>
  </rangeList>
  <rangeList sheetStid="65" master="">
    <arrUserId title="区域1" rangeCreator="" othersAccessPermission="edit"/>
  </rangeList>
  <rangeList sheetStid="61" master="">
    <arrUserId title="区域2" rangeCreator="" othersAccessPermission="edit"/>
  </rangeList>
  <rangeList sheetStid="177" master="">
    <arrUserId title="区域1" rangeCreator="" othersAccessPermission="edit"/>
  </rangeList>
  <rangeList sheetStid="68" master="">
    <arrUserId title="区域1" rangeCreator="" othersAccessPermission="edit"/>
  </rangeList>
  <rangeList sheetStid="69" master="">
    <arrUserId title="区域1" rangeCreator="" othersAccessPermission="edit"/>
  </rangeList>
  <rangeList sheetStid="70" master=""/>
  <rangeList sheetStid="71" master="">
    <arrUserId title="区域1" rangeCreator="" othersAccessPermission="edit"/>
  </rangeList>
  <rangeList sheetStid="110" master="">
    <arrUserId title="区域1" rangeCreator="" othersAccessPermission="edit"/>
  </rangeList>
  <rangeList sheetStid="179" master="">
    <arrUserId title="区域1" rangeCreator="" othersAccessPermission="edit"/>
  </rangeList>
  <rangeList sheetStid="188" master="">
    <arrUserId title="区域1" rangeCreator="" othersAccessPermission="edit"/>
  </rangeList>
  <rangeList sheetStid="73" master="">
    <arrUserId title="区域1" rangeCreator="" othersAccessPermission="edit"/>
  </rangeList>
  <rangeList sheetStid="111" master="">
    <arrUserId title="区域1" rangeCreator="" othersAccessPermission="edit"/>
  </rangeList>
  <rangeList sheetStid="136" master="">
    <arrUserId title="区域1" rangeCreator="" othersAccessPermission="edit"/>
  </rangeList>
  <rangeList sheetStid="180" master="">
    <arrUserId title="区域1" rangeCreator="" othersAccessPermission="edit"/>
  </rangeList>
  <rangeList sheetStid="76" master="">
    <arrUserId title="区域1" rangeCreator="" othersAccessPermission="edit"/>
  </rangeList>
  <rangeList sheetStid="96" master="">
    <arrUserId title="区域1" rangeCreator="" othersAccessPermission="edit"/>
  </rangeList>
  <rangeList sheetStid="190" master="">
    <arrUserId title="区域1" rangeCreator="" othersAccessPermission="edit"/>
  </rangeList>
  <rangeList sheetStid="191" master="">
    <arrUserId title="区域1" rangeCreator="" othersAccessPermission="edit"/>
    <arrUserId title="区域1_1" rangeCreator="" othersAccessPermission="edit"/>
  </rangeList>
  <rangeList sheetStid="192" master="">
    <arrUserId title="区域1" rangeCreator="" othersAccessPermission="edit"/>
    <arrUserId title="区域1_1" rangeCreator="" othersAccessPermission="edit"/>
  </rangeList>
  <rangeList sheetStid="194" master="">
    <arrUserId title="区域1" rangeCreator="" othersAccessPermission="edit"/>
  </rangeList>
  <rangeList sheetStid="195" master="">
    <arrUserId title="区域1" rangeCreator="" othersAccessPermission="edit"/>
  </rangeList>
  <rangeList sheetStid="196" master="">
    <arrUserId title="区域1" rangeCreator="" othersAccessPermission="edit"/>
  </rangeList>
  <rangeList sheetStid="197" master="">
    <arrUserId title="区域1" rangeCreator="" othersAccessPermission="edit"/>
  </rangeList>
  <rangeList sheetStid="198" master="">
    <arrUserId title="区域1" rangeCreator="" othersAccessPermission="edit"/>
  </rangeList>
  <rangeList sheetStid="199" master="">
    <arrUserId title="区域1" rangeCreator="" othersAccessPermission="edit"/>
  </rangeList>
  <rangeList sheetStid="200" master="">
    <arrUserId title="区域1" rangeCreator="" othersAccessPermission="edit"/>
  </rangeList>
  <rangeList sheetStid="201" master="">
    <arrUserId title="区域1" rangeCreator="" othersAccessPermission="edit"/>
    <arrUserId title="区域1_1" rangeCreator="" othersAccessPermission="edit"/>
    <arrUserId title="区域1_2" rangeCreator="" othersAccessPermission="edit"/>
  </rangeList>
  <rangeList sheetStid="203" master="">
    <arrUserId title="区域1" rangeCreator="" othersAccessPermission="edit"/>
  </rangeList>
  <rangeList sheetStid="204" master="">
    <arrUserId title="区域1" rangeCreator="" othersAccessPermission="edit"/>
  </rangeList>
  <rangeList sheetStid="205" master="">
    <arrUserId title="区域1" rangeCreator="" othersAccessPermission="edit"/>
    <arrUserId title="区域1_1" rangeCreator="" othersAccessPermission="edit"/>
    <arrUserId title="区域1_2" rangeCreator="" othersAccessPermission="edit"/>
    <arrUserId title="区域1_2_1" rangeCreator="" othersAccessPermission="edit"/>
  </rangeList>
  <rangeList sheetStid="207" master="">
    <arrUserId title="区域1" rangeCreator="" othersAccessPermission="edit"/>
  </rangeList>
  <rangeList sheetStid="208" master="">
    <arrUserId title="区域1" rangeCreator="" othersAccessPermission="edit"/>
  </rangeList>
  <rangeList sheetStid="209" master="">
    <arrUserId title="区域1" rangeCreator="" othersAccessPermission="edit"/>
  </rangeList>
  <rangeList sheetStid="210" master="">
    <arrUserId title="区域1" rangeCreator="" othersAccessPermission="edit"/>
  </rangeList>
  <rangeList sheetStid="211" master="">
    <arrUserId title="区域1" rangeCreator="" othersAccessPermission="edit"/>
  </rangeList>
  <rangeList sheetStid="212" master="">
    <arrUserId title="区域1_1" rangeCreator="" othersAccessPermission="edit"/>
    <arrUserId title="区域1" rangeCreator="" othersAccessPermission="edit"/>
  </rangeList>
  <rangeList sheetStid="213" master="">
    <arrUserId title="区域1" rangeCreator="" othersAccessPermission="edit"/>
  </rangeList>
  <rangeList sheetStid="214" master="">
    <arrUserId title="区域1" rangeCreator="" othersAccessPermission="edit"/>
  </rangeList>
  <rangeList sheetStid="215" master="">
    <arrUserId title="区域1" rangeCreator="" othersAccessPermission="edit"/>
  </rangeList>
  <rangeList sheetStid="216" master="">
    <arrUserId title="区域1_1" rangeCreator="" othersAccessPermission="edit"/>
    <arrUserId title="区域1" rangeCreator="" othersAccessPermission="edit"/>
    <arrUserId title="区域1_1_1" rangeCreator="" othersAccessPermission="edit"/>
    <arrUserId title="区域1_2" rangeCreator="" othersAccessPermission="edit"/>
  </rangeList>
  <rangeList sheetStid="217" master="">
    <arrUserId title="区域1" rangeCreator="" othersAccessPermission="edit"/>
  </rangeList>
  <rangeList sheetStid="218" master="">
    <arrUserId title="区域1" rangeCreator="" othersAccessPermission="edit"/>
  </rangeList>
  <rangeList sheetStid="219" master="">
    <arrUserId title="区域1" rangeCreator="" othersAccessPermission="edit"/>
  </rangeList>
  <rangeList sheetStid="221" master="">
    <arrUserId title="区域1" rangeCreator="" othersAccessPermission="edit"/>
  </rangeList>
  <rangeList sheetStid="222" master="">
    <arrUserId title="区域1" rangeCreator="" othersAccessPermission="edit"/>
  </rangeList>
  <rangeList sheetStid="223" master="">
    <arrUserId title="区域1" rangeCreator="" othersAccessPermission="edit"/>
  </rangeList>
  <rangeList sheetStid="224" master="">
    <arrUserId title="区域1" rangeCreator="" othersAccessPermission="edit"/>
  </rangeList>
  <rangeList sheetStid="225" master="">
    <arrUserId title="区域1" rangeCreator="" othersAccessPermission="edit"/>
  </rangeList>
  <rangeList sheetStid="227" master="">
    <arrUserId title="区域1" rangeCreator="" othersAccessPermission="edit"/>
  </rangeList>
  <rangeList sheetStid="228" master="">
    <arrUserId title="区域1" rangeCreator="" othersAccessPermission="edit"/>
  </rangeList>
  <rangeList sheetStid="229" master="">
    <arrUserId title="区域1" rangeCreator="" othersAccessPermission="edit"/>
  </rangeList>
  <rangeList sheetStid="231" master="">
    <arrUserId title="区域1" rangeCreator="" othersAccessPermission="edit"/>
  </rangeList>
  <rangeList sheetStid="232" master="">
    <arrUserId title="区域1" rangeCreator="" othersAccessPermission="edit"/>
  </rangeList>
  <rangeList sheetStid="233" master="">
    <arrUserId title="区域1" rangeCreator="" othersAccessPermission="edit"/>
  </rangeList>
  <rangeList sheetStid="234" master="">
    <arrUserId title="区域1" rangeCreator="" othersAccessPermission="edit"/>
  </rangeList>
  <rangeList sheetStid="236" master="">
    <arrUserId title="区域1" rangeCreator="" othersAccessPermission="edit"/>
  </rangeList>
  <rangeList sheetStid="237" master="">
    <arrUserId title="区域1" rangeCreator="" othersAccessPermission="edit"/>
  </rangeList>
  <rangeList sheetStid="238" master="">
    <arrUserId title="区域1" rangeCreator="" othersAccessPermission="edit"/>
  </rangeList>
  <rangeList sheetStid="239" master="">
    <arrUserId title="区域1" rangeCreator="" othersAccessPermission="edit"/>
  </rangeList>
  <rangeList sheetStid="240" master="">
    <arrUserId title="区域1" rangeCreator="" othersAccessPermission="edit"/>
  </rangeList>
  <rangeList sheetStid="241" master="">
    <arrUserId title="区域1" rangeCreator="" othersAccessPermission="edit"/>
  </rangeList>
  <rangeList sheetStid="242" master="">
    <arrUserId title="区域1" rangeCreator="" othersAccessPermission="edit"/>
  </rangeList>
  <rangeList sheetStid="243" master="">
    <arrUserId title="区域1" rangeCreator="" othersAccessPermission="edit"/>
  </rangeList>
  <rangeList sheetStid="245" master="">
    <arrUserId title="区域1" rangeCreator="" othersAccessPermission="edit"/>
  </rangeList>
  <rangeList sheetStid="246" master="">
    <arrUserId title="区域1" rangeCreator="" othersAccessPermission="edit"/>
  </rangeList>
  <rangeList sheetStid="247" master="">
    <arrUserId title="区域1" rangeCreator="" othersAccessPermission="edit"/>
  </rangeList>
  <rangeList sheetStid="248" master="">
    <arrUserId title="区域1" rangeCreator="" othersAccessPermission="edit"/>
  </rangeList>
  <rangeList sheetStid="249" master="">
    <arrUserId title="区域1" rangeCreator="" othersAccessPermission="edit"/>
  </rangeList>
  <rangeList sheetStid="250" master="">
    <arrUserId title="区域1" rangeCreator="" othersAccessPermission="edit"/>
  </rangeList>
  <rangeList sheetStid="252" master="">
    <arrUserId title="区域1" rangeCreator="" othersAccessPermission="edit"/>
    <arrUserId title="区域1_1" rangeCreator="" othersAccessPermission="edit"/>
  </rangeList>
  <rangeList sheetStid="253" master="">
    <arrUserId title="区域1" rangeCreator="" othersAccessPermission="edit"/>
  </rangeList>
  <rangeList sheetStid="254" master="">
    <arrUserId title="区域1" rangeCreator="" othersAccessPermission="edit"/>
  </rangeList>
  <rangeList sheetStid="255" master="">
    <arrUserId title="区域1" rangeCreator="" othersAccessPermission="edit"/>
  </rangeList>
  <rangeList sheetStid="256" master="">
    <arrUserId title="区域1" rangeCreator="" othersAccessPermission="edit"/>
  </rangeList>
  <rangeList sheetStid="257" master="">
    <arrUserId title="区域1" rangeCreator="" othersAccessPermission="edit"/>
  </rangeList>
  <rangeList sheetStid="258" master="">
    <arrUserId title="区域1" rangeCreator="" othersAccessPermission="edit"/>
  </rangeList>
  <rangeList sheetStid="259" master="">
    <arrUserId title="区域1" rangeCreator="" othersAccessPermission="edit"/>
  </rangeList>
  <rangeList sheetStid="261" master="">
    <arrUserId title="区域1" rangeCreator="" othersAccessPermission="edit"/>
  </rangeList>
  <rangeList sheetStid="262" master="">
    <arrUserId title="区域1" rangeCreator="" othersAccessPermission="edit"/>
  </rangeList>
  <rangeList sheetStid="263" master="">
    <arrUserId title="区域1" rangeCreator="" othersAccessPermission="edit"/>
  </rangeList>
  <rangeList sheetStid="264" master="">
    <arrUserId title="区域1" rangeCreator="" othersAccessPermission="edit"/>
  </rangeList>
  <rangeList sheetStid="265" master="">
    <arrUserId title="区域1" rangeCreator="" othersAccessPermission="edit"/>
  </rangeList>
  <rangeList sheetStid="266" master="">
    <arrUserId title="区域1" rangeCreator="" othersAccessPermission="edit"/>
  </rangeList>
  <rangeList sheetStid="267" master="">
    <arrUserId title="区域1" rangeCreator="" othersAccessPermission="edit"/>
  </rangeList>
  <rangeList sheetStid="268" master="">
    <arrUserId title="区域1" rangeCreator="" othersAccessPermission="edit"/>
  </rangeList>
  <rangeList sheetStid="269" master="">
    <arrUserId title="区域1" rangeCreator="" othersAccessPermission="edit"/>
  </rangeList>
  <rangeList sheetStid="271" master="">
    <arrUserId title="区域1" rangeCreator="" othersAccessPermission="edit"/>
  </rangeList>
  <rangeList sheetStid="272" master="">
    <arrUserId title="区域1" rangeCreator="" othersAccessPermission="edit"/>
  </rangeList>
  <rangeList sheetStid="273" master="">
    <arrUserId title="区域2" rangeCreator="" othersAccessPermission="edit"/>
  </rangeList>
  <rangeList sheetStid="274" master="">
    <arrUserId title="区域1" rangeCreator="" othersAccessPermission="edit"/>
  </rangeList>
  <rangeList sheetStid="275" master="">
    <arrUserId title="区域1" rangeCreator="" othersAccessPermission="edit"/>
  </rangeList>
  <rangeList sheetStid="276" master="">
    <arrUserId title="区域1" rangeCreator="" othersAccessPermission="edit"/>
  </rangeList>
  <rangeList sheetStid="278" master="">
    <arrUserId title="区域1" rangeCreator="" othersAccessPermission="edit"/>
  </rangeList>
  <rangeList sheetStid="279" master="">
    <arrUserId title="区域1" rangeCreator="" othersAccessPermission="edit"/>
  </rangeList>
  <rangeList sheetStid="280" master="">
    <arrUserId title="区域1" rangeCreator="" othersAccessPermission="edit"/>
  </rangeList>
  <rangeList sheetStid="282" master="">
    <arrUserId title="区域1" rangeCreator="" othersAccessPermission="edit"/>
  </rangeList>
  <rangeList sheetStid="283" master="">
    <arrUserId title="区域1" rangeCreator="" othersAccessPermission="edit"/>
  </rangeList>
  <rangeList sheetStid="284" master="">
    <arrUserId title="区域1" rangeCreator="" othersAccessPermission="edit"/>
  </rangeList>
  <rangeList sheetStid="285" master="">
    <arrUserId title="区域1" rangeCreator="" othersAccessPermission="edit"/>
  </rangeList>
  <rangeList sheetStid="286" master="">
    <arrUserId title="区域1" rangeCreator="" othersAccessPermission="edit"/>
  </rangeList>
  <rangeList sheetStid="287" master="">
    <arrUserId title="区域1" rangeCreator="" othersAccessPermission="edit"/>
  </rangeList>
  <rangeList sheetStid="78" master=""/>
  <rangeList sheetStid="164" master=""/>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190</vt:i4>
      </vt:variant>
      <vt:variant>
        <vt:lpstr>命名范围</vt:lpstr>
      </vt:variant>
      <vt:variant>
        <vt:i4>353</vt:i4>
      </vt:variant>
    </vt:vector>
  </HeadingPairs>
  <TitlesOfParts>
    <vt:vector size="543" baseType="lpstr">
      <vt:lpstr>资产负债表(旧)</vt:lpstr>
      <vt:lpstr>表头信息</vt:lpstr>
      <vt:lpstr>资产负债表</vt:lpstr>
      <vt:lpstr>2-分类汇总</vt:lpstr>
      <vt:lpstr>3-流动资产汇总</vt:lpstr>
      <vt:lpstr>3-1货币资金汇总表</vt:lpstr>
      <vt:lpstr>3-1-1现金</vt:lpstr>
      <vt:lpstr>3-1-2银行存款</vt:lpstr>
      <vt:lpstr>3-1-3其他货币资金</vt:lpstr>
      <vt:lpstr>3-2交易性金融资产汇总 </vt:lpstr>
      <vt:lpstr>3-2-1交易性-股票</vt:lpstr>
      <vt:lpstr>3-2-2交易性-债券</vt:lpstr>
      <vt:lpstr>3-2-3交易性-基金 </vt:lpstr>
      <vt:lpstr>3-3衍生金融资产</vt:lpstr>
      <vt:lpstr>3-4应收票据</vt:lpstr>
      <vt:lpstr>3-5应收账款</vt:lpstr>
      <vt:lpstr>3-6应收款项融资</vt:lpstr>
      <vt:lpstr>3-7预付账款</vt:lpstr>
      <vt:lpstr>3-8其他应收款汇总</vt:lpstr>
      <vt:lpstr>3-8-1应收利息</vt:lpstr>
      <vt:lpstr>3-8-2应收股利</vt:lpstr>
      <vt:lpstr>3-8-3其他应收款</vt:lpstr>
      <vt:lpstr>3-9存货汇总</vt:lpstr>
      <vt:lpstr>3-9-1材料采购（在途物资）</vt:lpstr>
      <vt:lpstr>3-9-2原材料</vt:lpstr>
      <vt:lpstr>3-9-3在库周转材料</vt:lpstr>
      <vt:lpstr>3-9-4委托加工物资</vt:lpstr>
      <vt:lpstr>3-9-5产成品（库存商品）</vt:lpstr>
      <vt:lpstr>3-9-6在产品（合同履约成本）</vt:lpstr>
      <vt:lpstr>3-9-7发出商品</vt:lpstr>
      <vt:lpstr>3-9-8在用周转材料</vt:lpstr>
      <vt:lpstr>3-9-9低值易耗品</vt:lpstr>
      <vt:lpstr>3-10合同资产</vt:lpstr>
      <vt:lpstr>3-11持有待售资产</vt:lpstr>
      <vt:lpstr>3-12一年到期非流动资产</vt:lpstr>
      <vt:lpstr>3-13其他流动资产</vt:lpstr>
      <vt:lpstr>4-非流动资产汇总</vt:lpstr>
      <vt:lpstr>4-1债权投资</vt:lpstr>
      <vt:lpstr>4-2其他债权投资</vt:lpstr>
      <vt:lpstr>4-3长期应收款</vt:lpstr>
      <vt:lpstr>4-4长期股权投资</vt:lpstr>
      <vt:lpstr>4-5其他权益工具投资</vt:lpstr>
      <vt:lpstr>4-6其他非流动金融资产汇总</vt:lpstr>
      <vt:lpstr>4-6-1其他非流动金融资产-股票</vt:lpstr>
      <vt:lpstr>4-6-2其他非流动金融资产-债券</vt:lpstr>
      <vt:lpstr>4-6-3其他非流动金融资产-基金</vt:lpstr>
      <vt:lpstr>4-7投资性房地产汇总</vt:lpstr>
      <vt:lpstr>4-7-1投资性房地产（房屋）</vt:lpstr>
      <vt:lpstr>4-7-2投资性房地产（房屋）</vt:lpstr>
      <vt:lpstr>4-7-3投资性房地产（土地）</vt:lpstr>
      <vt:lpstr>4-7-4投资性房地产（土地）</vt:lpstr>
      <vt:lpstr>4-8固定资产汇总</vt:lpstr>
      <vt:lpstr>4-8-1房屋建筑物</vt:lpstr>
      <vt:lpstr>4-8-2构筑物</vt:lpstr>
      <vt:lpstr>4-8-3管道沟槽</vt:lpstr>
      <vt:lpstr>生态公司</vt:lpstr>
      <vt:lpstr>4-8-5车辆</vt:lpstr>
      <vt:lpstr>4-8-7土地</vt:lpstr>
      <vt:lpstr>4-8-8固定资产清理</vt:lpstr>
      <vt:lpstr>4-9在建工程汇总</vt:lpstr>
      <vt:lpstr>4-9-1在建（土建）</vt:lpstr>
      <vt:lpstr>4-9-2在建（设备）</vt:lpstr>
      <vt:lpstr>4-9-3在建（工程物资）</vt:lpstr>
      <vt:lpstr>4-10生产性生物资产</vt:lpstr>
      <vt:lpstr>4-11油气资产</vt:lpstr>
      <vt:lpstr>4-12使用权资产</vt:lpstr>
      <vt:lpstr>4-13无形资产汇总</vt:lpstr>
      <vt:lpstr>4-13-1无形-土地</vt:lpstr>
      <vt:lpstr>4-13-2无形-矿业权</vt:lpstr>
      <vt:lpstr>4-13-3无形-其他</vt:lpstr>
      <vt:lpstr>4-14开发支出</vt:lpstr>
      <vt:lpstr>4-15商誉</vt:lpstr>
      <vt:lpstr>4-16长期待摊费用</vt:lpstr>
      <vt:lpstr>4-17递延所得税资产</vt:lpstr>
      <vt:lpstr>4-18其他非流动资产（临时设施）</vt:lpstr>
      <vt:lpstr>5-流动负债汇总</vt:lpstr>
      <vt:lpstr>5-1短期借款</vt:lpstr>
      <vt:lpstr>5-2交易性金融负债</vt:lpstr>
      <vt:lpstr>5-3衍生金融负债</vt:lpstr>
      <vt:lpstr>5-4应付票据</vt:lpstr>
      <vt:lpstr>5-5应付账款</vt:lpstr>
      <vt:lpstr>5-6预收账款</vt:lpstr>
      <vt:lpstr>5-7合同负债</vt:lpstr>
      <vt:lpstr>5-8应付职工薪酬</vt:lpstr>
      <vt:lpstr>5-9应交税费</vt:lpstr>
      <vt:lpstr>5-10其他应付款汇总</vt:lpstr>
      <vt:lpstr>5-10-1应付利息</vt:lpstr>
      <vt:lpstr>5-10-2应付股利</vt:lpstr>
      <vt:lpstr>5-10-3其他应付款</vt:lpstr>
      <vt:lpstr>5-11持有待售负债</vt:lpstr>
      <vt:lpstr>5-12一年到期非流动负债</vt:lpstr>
      <vt:lpstr>5-13其他流动负债</vt:lpstr>
      <vt:lpstr>6-非流动负债汇总</vt:lpstr>
      <vt:lpstr>6-1长期借款</vt:lpstr>
      <vt:lpstr>6-2应付债券</vt:lpstr>
      <vt:lpstr>6-3租赁负债</vt:lpstr>
      <vt:lpstr>6-4长期应付款汇总</vt:lpstr>
      <vt:lpstr>6-4-1长期应付款</vt:lpstr>
      <vt:lpstr>6-4-2专项应付款</vt:lpstr>
      <vt:lpstr>6-5预计负债</vt:lpstr>
      <vt:lpstr>6-6递延收益</vt:lpstr>
      <vt:lpstr>6-7递延所得税负债</vt:lpstr>
      <vt:lpstr>6-8其他非流动负债</vt:lpstr>
      <vt:lpstr>3-1-1现金 (2)</vt:lpstr>
      <vt:lpstr>3-1-2银行存款 (2)</vt:lpstr>
      <vt:lpstr>3-1-3其他货币资金 (2)</vt:lpstr>
      <vt:lpstr>3-2-1交易性-股票 (2)</vt:lpstr>
      <vt:lpstr>3-2-2交易性-债券 (2)</vt:lpstr>
      <vt:lpstr>3-2-3交易性-基金  (2)</vt:lpstr>
      <vt:lpstr>3-3衍生金融资产 (2)</vt:lpstr>
      <vt:lpstr>3-4应收票据 (2)</vt:lpstr>
      <vt:lpstr>3-5应收账款 (2)</vt:lpstr>
      <vt:lpstr>3-6应收款项融资 (2)</vt:lpstr>
      <vt:lpstr>3-7预付账款 (2)</vt:lpstr>
      <vt:lpstr>3-8-1应收利息 (2)</vt:lpstr>
      <vt:lpstr>3-8-2应收股利 (2)</vt:lpstr>
      <vt:lpstr>3-8-3其他应收款 (2)</vt:lpstr>
      <vt:lpstr>3-9-1材料采购（在途物资） (2)</vt:lpstr>
      <vt:lpstr>3-9-2原材料 (2)</vt:lpstr>
      <vt:lpstr>3-9-3在库周转材料 (2)</vt:lpstr>
      <vt:lpstr>3-9-4委托加工物资 (2)</vt:lpstr>
      <vt:lpstr>3-9-5产成品（库存商品） (2)</vt:lpstr>
      <vt:lpstr>3-9-6在产品（合同履约成本） (2)</vt:lpstr>
      <vt:lpstr>3-9-7发出商品 (2)</vt:lpstr>
      <vt:lpstr>3-9-8在用周转材料 (2)</vt:lpstr>
      <vt:lpstr>3-9-9低值易耗品 (2)</vt:lpstr>
      <vt:lpstr>3-10合同资产 (2)</vt:lpstr>
      <vt:lpstr>3-11持有待售资产 (2)</vt:lpstr>
      <vt:lpstr>3-12一年到期非流动资产 (2)</vt:lpstr>
      <vt:lpstr>3-13其他流动资产 (2)</vt:lpstr>
      <vt:lpstr>4-1债权投资 (2)</vt:lpstr>
      <vt:lpstr>4-2其他债权投资 (2)</vt:lpstr>
      <vt:lpstr>4-3长期应收款 (2)</vt:lpstr>
      <vt:lpstr>4-4长期股权投资 (2)</vt:lpstr>
      <vt:lpstr>4-5其他权益工具投资 (2)</vt:lpstr>
      <vt:lpstr>4-6-1其他非流动金融资产-股票 (2)</vt:lpstr>
      <vt:lpstr>4-6-2其他非流动金融资产-债券 (2)</vt:lpstr>
      <vt:lpstr>4-6-3其他非流动金融资产-基金 (2)</vt:lpstr>
      <vt:lpstr>4-7-1投资性房地产（房屋） (2)</vt:lpstr>
      <vt:lpstr>4-7-2投资性房地产（房屋） (2)</vt:lpstr>
      <vt:lpstr>4-7-3投资性房地产（土地） (2)</vt:lpstr>
      <vt:lpstr>4-7-4投资性房地产（土地） (2)</vt:lpstr>
      <vt:lpstr>4-8-1房屋建筑物 (2)</vt:lpstr>
      <vt:lpstr>4-8-2构筑物 (2)</vt:lpstr>
      <vt:lpstr>4-8-3管道沟槽 (2)</vt:lpstr>
      <vt:lpstr>4-8-4机器设备 (2)</vt:lpstr>
      <vt:lpstr>4-8-5车辆 (2)</vt:lpstr>
      <vt:lpstr>4-8-6电子设备 (2)</vt:lpstr>
      <vt:lpstr>4-8-7土地 (2)</vt:lpstr>
      <vt:lpstr>4-8-8固定资产清理 (2)</vt:lpstr>
      <vt:lpstr>4-9-1在建（土建） (2)</vt:lpstr>
      <vt:lpstr>4-9-2在建（设备） (2)</vt:lpstr>
      <vt:lpstr>4-9-3在建（工程物资） (2)</vt:lpstr>
      <vt:lpstr>4-10生产性生物资产 (2)</vt:lpstr>
      <vt:lpstr>4-11油气资产 (2)</vt:lpstr>
      <vt:lpstr>4-12使用权资产 (2)</vt:lpstr>
      <vt:lpstr>4-13-1无形-土地 (2)</vt:lpstr>
      <vt:lpstr>4-13-2无形-矿业权 (2)</vt:lpstr>
      <vt:lpstr>4-13-3无形-其他 (2)</vt:lpstr>
      <vt:lpstr>4-14开发支出 (2)</vt:lpstr>
      <vt:lpstr>4-15商誉 (2)</vt:lpstr>
      <vt:lpstr>4-16长期待摊费用 (2)</vt:lpstr>
      <vt:lpstr>4-17递延所得税资产 (2)</vt:lpstr>
      <vt:lpstr>4-18其他非流动资产（临时设施） (2)</vt:lpstr>
      <vt:lpstr>5-1短期借款 (2)</vt:lpstr>
      <vt:lpstr>5-2交易性金融负债 (2)</vt:lpstr>
      <vt:lpstr>5-3衍生金融负债 (2)</vt:lpstr>
      <vt:lpstr>5-4应付票据 (2)</vt:lpstr>
      <vt:lpstr>5-5应付账款 (2)</vt:lpstr>
      <vt:lpstr>5-6预收账款 (2)</vt:lpstr>
      <vt:lpstr>5-7合同负债 (2)</vt:lpstr>
      <vt:lpstr>5-8应付职工薪酬 (2)</vt:lpstr>
      <vt:lpstr>5-9应交税费 (2)</vt:lpstr>
      <vt:lpstr>5-10-1应付利息 (2)</vt:lpstr>
      <vt:lpstr>5-10-2应付股利 (2)</vt:lpstr>
      <vt:lpstr>5-10-3其他应付款 (2)</vt:lpstr>
      <vt:lpstr>5-11持有待售负债 (2)</vt:lpstr>
      <vt:lpstr>5-12一年到期非流动负债 (2)</vt:lpstr>
      <vt:lpstr>5-13其他流动负债 (2)</vt:lpstr>
      <vt:lpstr>6-1长期借款 (2)</vt:lpstr>
      <vt:lpstr>6-2应付债券 (2)</vt:lpstr>
      <vt:lpstr>6-3租赁负债 (2)</vt:lpstr>
      <vt:lpstr>6-4-1长期应付款 (2)</vt:lpstr>
      <vt:lpstr>6-4-2专项应付款 (2)</vt:lpstr>
      <vt:lpstr>6-5预计负债 (2)</vt:lpstr>
      <vt:lpstr>6-6递延收益 (2)</vt:lpstr>
      <vt:lpstr>6-7递延所得税负债 (2)</vt:lpstr>
      <vt:lpstr>6-8其他非流动负债 (2)</vt:lpstr>
      <vt:lpstr>00000000</vt:lpstr>
      <vt:lpstr>账龄分析表</vt:lpstr>
      <vt:lpstr>'2-分类汇总'!Print_Area</vt:lpstr>
      <vt:lpstr>'3-10合同资产'!Print_Area</vt:lpstr>
      <vt:lpstr>'3-10合同资产 (2)'!Print_Area</vt:lpstr>
      <vt:lpstr>'3-11持有待售资产'!Print_Area</vt:lpstr>
      <vt:lpstr>'3-11持有待售资产 (2)'!Print_Area</vt:lpstr>
      <vt:lpstr>'3-1-1现金'!Print_Area</vt:lpstr>
      <vt:lpstr>'3-1-1现金 (2)'!Print_Area</vt:lpstr>
      <vt:lpstr>'3-12一年到期非流动资产'!Print_Area</vt:lpstr>
      <vt:lpstr>'3-12一年到期非流动资产 (2)'!Print_Area</vt:lpstr>
      <vt:lpstr>'3-1-2银行存款'!Print_Area</vt:lpstr>
      <vt:lpstr>'3-1-2银行存款 (2)'!Print_Area</vt:lpstr>
      <vt:lpstr>'3-1-3其他货币资金'!Print_Area</vt:lpstr>
      <vt:lpstr>'3-1-3其他货币资金 (2)'!Print_Area</vt:lpstr>
      <vt:lpstr>'3-13其他流动资产'!Print_Area</vt:lpstr>
      <vt:lpstr>'3-13其他流动资产 (2)'!Print_Area</vt:lpstr>
      <vt:lpstr>'3-1货币资金汇总表'!Print_Area</vt:lpstr>
      <vt:lpstr>'3-2-1交易性-股票'!Print_Area</vt:lpstr>
      <vt:lpstr>'3-2-1交易性-股票 (2)'!Print_Area</vt:lpstr>
      <vt:lpstr>'3-2-2交易性-债券'!Print_Area</vt:lpstr>
      <vt:lpstr>'3-2-2交易性-债券 (2)'!Print_Area</vt:lpstr>
      <vt:lpstr>'3-2-3交易性-基金 '!Print_Area</vt:lpstr>
      <vt:lpstr>'3-2-3交易性-基金  (2)'!Print_Area</vt:lpstr>
      <vt:lpstr>'3-2交易性金融资产汇总 '!Print_Area</vt:lpstr>
      <vt:lpstr>'3-3衍生金融资产'!Print_Area</vt:lpstr>
      <vt:lpstr>'3-3衍生金融资产 (2)'!Print_Area</vt:lpstr>
      <vt:lpstr>'3-4应收票据'!Print_Area</vt:lpstr>
      <vt:lpstr>'3-4应收票据 (2)'!Print_Area</vt:lpstr>
      <vt:lpstr>'3-5应收账款'!Print_Area</vt:lpstr>
      <vt:lpstr>'3-5应收账款 (2)'!Print_Area</vt:lpstr>
      <vt:lpstr>'3-6应收款项融资'!Print_Area</vt:lpstr>
      <vt:lpstr>'3-6应收款项融资 (2)'!Print_Area</vt:lpstr>
      <vt:lpstr>'3-7预付账款'!Print_Area</vt:lpstr>
      <vt:lpstr>'3-7预付账款 (2)'!Print_Area</vt:lpstr>
      <vt:lpstr>'3-8-1应收利息'!Print_Area</vt:lpstr>
      <vt:lpstr>'3-8-1应收利息 (2)'!Print_Area</vt:lpstr>
      <vt:lpstr>'3-8-2应收股利'!Print_Area</vt:lpstr>
      <vt:lpstr>'3-8-2应收股利 (2)'!Print_Area</vt:lpstr>
      <vt:lpstr>'3-8-3其他应收款'!Print_Area</vt:lpstr>
      <vt:lpstr>'3-8-3其他应收款 (2)'!Print_Area</vt:lpstr>
      <vt:lpstr>'3-8其他应收款汇总'!Print_Area</vt:lpstr>
      <vt:lpstr>'3-9-1材料采购（在途物资）'!Print_Area</vt:lpstr>
      <vt:lpstr>'3-9-1材料采购（在途物资） (2)'!Print_Area</vt:lpstr>
      <vt:lpstr>'3-9-2原材料'!Print_Area</vt:lpstr>
      <vt:lpstr>'3-9-2原材料 (2)'!Print_Area</vt:lpstr>
      <vt:lpstr>'3-9-3在库周转材料'!Print_Area</vt:lpstr>
      <vt:lpstr>'3-9-3在库周转材料 (2)'!Print_Area</vt:lpstr>
      <vt:lpstr>'3-9-4委托加工物资'!Print_Area</vt:lpstr>
      <vt:lpstr>'3-9-4委托加工物资 (2)'!Print_Area</vt:lpstr>
      <vt:lpstr>'3-9-5产成品（库存商品）'!Print_Area</vt:lpstr>
      <vt:lpstr>'3-9-5产成品（库存商品） (2)'!Print_Area</vt:lpstr>
      <vt:lpstr>'3-9-6在产品（合同履约成本）'!Print_Area</vt:lpstr>
      <vt:lpstr>'3-9-6在产品（合同履约成本） (2)'!Print_Area</vt:lpstr>
      <vt:lpstr>'3-9-7发出商品'!Print_Area</vt:lpstr>
      <vt:lpstr>'3-9-7发出商品 (2)'!Print_Area</vt:lpstr>
      <vt:lpstr>'3-9-8在用周转材料'!Print_Area</vt:lpstr>
      <vt:lpstr>'3-9-8在用周转材料 (2)'!Print_Area</vt:lpstr>
      <vt:lpstr>'3-9-9低值易耗品'!Print_Area</vt:lpstr>
      <vt:lpstr>'3-9-9低值易耗品 (2)'!Print_Area</vt:lpstr>
      <vt:lpstr>'3-9存货汇总'!Print_Area</vt:lpstr>
      <vt:lpstr>'3-流动资产汇总'!Print_Area</vt:lpstr>
      <vt:lpstr>'4-10生产性生物资产'!Print_Area</vt:lpstr>
      <vt:lpstr>'4-10生产性生物资产 (2)'!Print_Area</vt:lpstr>
      <vt:lpstr>'4-11油气资产'!Print_Area</vt:lpstr>
      <vt:lpstr>'4-11油气资产 (2)'!Print_Area</vt:lpstr>
      <vt:lpstr>'4-12使用权资产'!Print_Area</vt:lpstr>
      <vt:lpstr>'4-12使用权资产 (2)'!Print_Area</vt:lpstr>
      <vt:lpstr>'4-13-1无形-土地'!Print_Area</vt:lpstr>
      <vt:lpstr>'4-13-1无形-土地 (2)'!Print_Area</vt:lpstr>
      <vt:lpstr>'4-13-2无形-矿业权'!Print_Area</vt:lpstr>
      <vt:lpstr>'4-13-2无形-矿业权 (2)'!Print_Area</vt:lpstr>
      <vt:lpstr>'4-13-3无形-其他'!Print_Area</vt:lpstr>
      <vt:lpstr>'4-13-3无形-其他 (2)'!Print_Area</vt:lpstr>
      <vt:lpstr>'4-13无形资产汇总'!Print_Area</vt:lpstr>
      <vt:lpstr>'4-14开发支出'!Print_Area</vt:lpstr>
      <vt:lpstr>'4-14开发支出 (2)'!Print_Area</vt:lpstr>
      <vt:lpstr>'4-15商誉'!Print_Area</vt:lpstr>
      <vt:lpstr>'4-15商誉 (2)'!Print_Area</vt:lpstr>
      <vt:lpstr>'4-16长期待摊费用'!Print_Area</vt:lpstr>
      <vt:lpstr>'4-16长期待摊费用 (2)'!Print_Area</vt:lpstr>
      <vt:lpstr>'4-17递延所得税资产'!Print_Area</vt:lpstr>
      <vt:lpstr>'4-17递延所得税资产 (2)'!Print_Area</vt:lpstr>
      <vt:lpstr>'4-18其他非流动资产（临时设施）'!Print_Area</vt:lpstr>
      <vt:lpstr>'4-18其他非流动资产（临时设施） (2)'!Print_Area</vt:lpstr>
      <vt:lpstr>'4-1债权投资'!Print_Area</vt:lpstr>
      <vt:lpstr>'4-1债权投资 (2)'!Print_Area</vt:lpstr>
      <vt:lpstr>'4-2其他债权投资'!Print_Area</vt:lpstr>
      <vt:lpstr>'4-2其他债权投资 (2)'!Print_Area</vt:lpstr>
      <vt:lpstr>'4-3长期应收款'!Print_Area</vt:lpstr>
      <vt:lpstr>'4-3长期应收款 (2)'!Print_Area</vt:lpstr>
      <vt:lpstr>'4-4长期股权投资'!Print_Area</vt:lpstr>
      <vt:lpstr>'4-4长期股权投资 (2)'!Print_Area</vt:lpstr>
      <vt:lpstr>'4-5其他权益工具投资'!Print_Area</vt:lpstr>
      <vt:lpstr>'4-5其他权益工具投资 (2)'!Print_Area</vt:lpstr>
      <vt:lpstr>'4-6-1其他非流动金融资产-股票'!Print_Area</vt:lpstr>
      <vt:lpstr>'4-6-1其他非流动金融资产-股票 (2)'!Print_Area</vt:lpstr>
      <vt:lpstr>'4-6-2其他非流动金融资产-债券'!Print_Area</vt:lpstr>
      <vt:lpstr>'4-6-2其他非流动金融资产-债券 (2)'!Print_Area</vt:lpstr>
      <vt:lpstr>'4-6-3其他非流动金融资产-基金'!Print_Area</vt:lpstr>
      <vt:lpstr>'4-6-3其他非流动金融资产-基金 (2)'!Print_Area</vt:lpstr>
      <vt:lpstr>'4-6其他非流动金融资产汇总'!Print_Area</vt:lpstr>
      <vt:lpstr>'4-7-1投资性房地产（房屋）'!Print_Area</vt:lpstr>
      <vt:lpstr>'4-7-1投资性房地产（房屋） (2)'!Print_Area</vt:lpstr>
      <vt:lpstr>'4-7-2投资性房地产（房屋）'!Print_Area</vt:lpstr>
      <vt:lpstr>'4-7-2投资性房地产（房屋） (2)'!Print_Area</vt:lpstr>
      <vt:lpstr>'4-7-3投资性房地产（土地）'!Print_Area</vt:lpstr>
      <vt:lpstr>'4-7-3投资性房地产（土地） (2)'!Print_Area</vt:lpstr>
      <vt:lpstr>'4-7-4投资性房地产（土地）'!Print_Area</vt:lpstr>
      <vt:lpstr>'4-7-4投资性房地产（土地） (2)'!Print_Area</vt:lpstr>
      <vt:lpstr>'4-7投资性房地产汇总'!Print_Area</vt:lpstr>
      <vt:lpstr>'4-8-1房屋建筑物'!Print_Area</vt:lpstr>
      <vt:lpstr>'4-8-1房屋建筑物 (2)'!Print_Area</vt:lpstr>
      <vt:lpstr>'4-8-2构筑物'!Print_Area</vt:lpstr>
      <vt:lpstr>'4-8-2构筑物 (2)'!Print_Area</vt:lpstr>
      <vt:lpstr>'4-8-3管道沟槽'!Print_Area</vt:lpstr>
      <vt:lpstr>'4-8-3管道沟槽 (2)'!Print_Area</vt:lpstr>
      <vt:lpstr>'4-8-4机器设备 (2)'!Print_Area</vt:lpstr>
      <vt:lpstr>'4-8-5车辆'!Print_Area</vt:lpstr>
      <vt:lpstr>'4-8-5车辆 (2)'!Print_Area</vt:lpstr>
      <vt:lpstr>'4-8-6电子设备 (2)'!Print_Area</vt:lpstr>
      <vt:lpstr>'4-8-7土地'!Print_Area</vt:lpstr>
      <vt:lpstr>'4-8-7土地 (2)'!Print_Area</vt:lpstr>
      <vt:lpstr>'4-8-8固定资产清理'!Print_Area</vt:lpstr>
      <vt:lpstr>'4-8-8固定资产清理 (2)'!Print_Area</vt:lpstr>
      <vt:lpstr>'4-8固定资产汇总'!Print_Area</vt:lpstr>
      <vt:lpstr>'4-9-1在建（土建）'!Print_Area</vt:lpstr>
      <vt:lpstr>'4-9-1在建（土建） (2)'!Print_Area</vt:lpstr>
      <vt:lpstr>'4-9-2在建（设备）'!Print_Area</vt:lpstr>
      <vt:lpstr>'4-9-2在建（设备） (2)'!Print_Area</vt:lpstr>
      <vt:lpstr>'4-9-3在建（工程物资）'!Print_Area</vt:lpstr>
      <vt:lpstr>'4-9-3在建（工程物资） (2)'!Print_Area</vt:lpstr>
      <vt:lpstr>'4-9在建工程汇总'!Print_Area</vt:lpstr>
      <vt:lpstr>'4-非流动资产汇总'!Print_Area</vt:lpstr>
      <vt:lpstr>'5-10-1应付利息'!Print_Area</vt:lpstr>
      <vt:lpstr>'5-10-1应付利息 (2)'!Print_Area</vt:lpstr>
      <vt:lpstr>'5-10-2应付股利'!Print_Area</vt:lpstr>
      <vt:lpstr>'5-10-2应付股利 (2)'!Print_Area</vt:lpstr>
      <vt:lpstr>'5-10-3其他应付款'!Print_Area</vt:lpstr>
      <vt:lpstr>'5-10-3其他应付款 (2)'!Print_Area</vt:lpstr>
      <vt:lpstr>'5-10其他应付款汇总'!Print_Area</vt:lpstr>
      <vt:lpstr>'5-11持有待售负债'!Print_Area</vt:lpstr>
      <vt:lpstr>'5-11持有待售负债 (2)'!Print_Area</vt:lpstr>
      <vt:lpstr>'5-12一年到期非流动负债'!Print_Area</vt:lpstr>
      <vt:lpstr>'5-12一年到期非流动负债 (2)'!Print_Area</vt:lpstr>
      <vt:lpstr>'5-13其他流动负债'!Print_Area</vt:lpstr>
      <vt:lpstr>'5-13其他流动负债 (2)'!Print_Area</vt:lpstr>
      <vt:lpstr>'5-1短期借款'!Print_Area</vt:lpstr>
      <vt:lpstr>'5-1短期借款 (2)'!Print_Area</vt:lpstr>
      <vt:lpstr>'5-2交易性金融负债'!Print_Area</vt:lpstr>
      <vt:lpstr>'5-2交易性金融负债 (2)'!Print_Area</vt:lpstr>
      <vt:lpstr>'5-3衍生金融负债'!Print_Area</vt:lpstr>
      <vt:lpstr>'5-3衍生金融负债 (2)'!Print_Area</vt:lpstr>
      <vt:lpstr>'5-4应付票据'!Print_Area</vt:lpstr>
      <vt:lpstr>'5-4应付票据 (2)'!Print_Area</vt:lpstr>
      <vt:lpstr>'5-5应付账款'!Print_Area</vt:lpstr>
      <vt:lpstr>'5-5应付账款 (2)'!Print_Area</vt:lpstr>
      <vt:lpstr>'5-6预收账款'!Print_Area</vt:lpstr>
      <vt:lpstr>'5-6预收账款 (2)'!Print_Area</vt:lpstr>
      <vt:lpstr>'5-7合同负债'!Print_Area</vt:lpstr>
      <vt:lpstr>'5-7合同负债 (2)'!Print_Area</vt:lpstr>
      <vt:lpstr>'5-8应付职工薪酬'!Print_Area</vt:lpstr>
      <vt:lpstr>'5-8应付职工薪酬 (2)'!Print_Area</vt:lpstr>
      <vt:lpstr>'5-9应交税费'!Print_Area</vt:lpstr>
      <vt:lpstr>'5-9应交税费 (2)'!Print_Area</vt:lpstr>
      <vt:lpstr>'5-流动负债汇总'!Print_Area</vt:lpstr>
      <vt:lpstr>'6-1长期借款'!Print_Area</vt:lpstr>
      <vt:lpstr>'6-1长期借款 (2)'!Print_Area</vt:lpstr>
      <vt:lpstr>'6-2应付债券'!Print_Area</vt:lpstr>
      <vt:lpstr>'6-2应付债券 (2)'!Print_Area</vt:lpstr>
      <vt:lpstr>'6-3租赁负债'!Print_Area</vt:lpstr>
      <vt:lpstr>'6-3租赁负债 (2)'!Print_Area</vt:lpstr>
      <vt:lpstr>'6-4-1长期应付款'!Print_Area</vt:lpstr>
      <vt:lpstr>'6-4-1长期应付款 (2)'!Print_Area</vt:lpstr>
      <vt:lpstr>'6-4-2专项应付款'!Print_Area</vt:lpstr>
      <vt:lpstr>'6-4-2专项应付款 (2)'!Print_Area</vt:lpstr>
      <vt:lpstr>'6-5预计负债'!Print_Area</vt:lpstr>
      <vt:lpstr>'6-5预计负债 (2)'!Print_Area</vt:lpstr>
      <vt:lpstr>'6-6递延收益'!Print_Area</vt:lpstr>
      <vt:lpstr>'6-6递延收益 (2)'!Print_Area</vt:lpstr>
      <vt:lpstr>'6-7递延所得税负债'!Print_Area</vt:lpstr>
      <vt:lpstr>'6-7递延所得税负债 (2)'!Print_Area</vt:lpstr>
      <vt:lpstr>'6-8其他非流动负债'!Print_Area</vt:lpstr>
      <vt:lpstr>'6-8其他非流动负债 (2)'!Print_Area</vt:lpstr>
      <vt:lpstr>'6-非流动负债汇总'!Print_Area</vt:lpstr>
      <vt:lpstr>'2-分类汇总'!Print_Titles</vt:lpstr>
      <vt:lpstr>'3-10合同资产'!Print_Titles</vt:lpstr>
      <vt:lpstr>'3-10合同资产 (2)'!Print_Titles</vt:lpstr>
      <vt:lpstr>'3-11持有待售资产'!Print_Titles</vt:lpstr>
      <vt:lpstr>'3-11持有待售资产 (2)'!Print_Titles</vt:lpstr>
      <vt:lpstr>'3-1-1现金'!Print_Titles</vt:lpstr>
      <vt:lpstr>'3-1-1现金 (2)'!Print_Titles</vt:lpstr>
      <vt:lpstr>'3-12一年到期非流动资产'!Print_Titles</vt:lpstr>
      <vt:lpstr>'3-12一年到期非流动资产 (2)'!Print_Titles</vt:lpstr>
      <vt:lpstr>'3-1-2银行存款'!Print_Titles</vt:lpstr>
      <vt:lpstr>'3-1-2银行存款 (2)'!Print_Titles</vt:lpstr>
      <vt:lpstr>'3-1-3其他货币资金'!Print_Titles</vt:lpstr>
      <vt:lpstr>'3-1-3其他货币资金 (2)'!Print_Titles</vt:lpstr>
      <vt:lpstr>'3-13其他流动资产'!Print_Titles</vt:lpstr>
      <vt:lpstr>'3-13其他流动资产 (2)'!Print_Titles</vt:lpstr>
      <vt:lpstr>'3-2-1交易性-股票'!Print_Titles</vt:lpstr>
      <vt:lpstr>'3-2-1交易性-股票 (2)'!Print_Titles</vt:lpstr>
      <vt:lpstr>'3-2-2交易性-债券'!Print_Titles</vt:lpstr>
      <vt:lpstr>'3-2-2交易性-债券 (2)'!Print_Titles</vt:lpstr>
      <vt:lpstr>'3-2-3交易性-基金 '!Print_Titles</vt:lpstr>
      <vt:lpstr>'3-2-3交易性-基金  (2)'!Print_Titles</vt:lpstr>
      <vt:lpstr>'3-3衍生金融资产'!Print_Titles</vt:lpstr>
      <vt:lpstr>'3-3衍生金融资产 (2)'!Print_Titles</vt:lpstr>
      <vt:lpstr>'3-4应收票据'!Print_Titles</vt:lpstr>
      <vt:lpstr>'3-4应收票据 (2)'!Print_Titles</vt:lpstr>
      <vt:lpstr>'3-5应收账款'!Print_Titles</vt:lpstr>
      <vt:lpstr>'3-5应收账款 (2)'!Print_Titles</vt:lpstr>
      <vt:lpstr>'3-6应收款项融资'!Print_Titles</vt:lpstr>
      <vt:lpstr>'3-6应收款项融资 (2)'!Print_Titles</vt:lpstr>
      <vt:lpstr>'3-7预付账款'!Print_Titles</vt:lpstr>
      <vt:lpstr>'3-7预付账款 (2)'!Print_Titles</vt:lpstr>
      <vt:lpstr>'3-8-1应收利息'!Print_Titles</vt:lpstr>
      <vt:lpstr>'3-8-1应收利息 (2)'!Print_Titles</vt:lpstr>
      <vt:lpstr>'3-8-2应收股利'!Print_Titles</vt:lpstr>
      <vt:lpstr>'3-8-2应收股利 (2)'!Print_Titles</vt:lpstr>
      <vt:lpstr>'3-8-3其他应收款'!Print_Titles</vt:lpstr>
      <vt:lpstr>'3-8-3其他应收款 (2)'!Print_Titles</vt:lpstr>
      <vt:lpstr>'3-9-1材料采购（在途物资）'!Print_Titles</vt:lpstr>
      <vt:lpstr>'3-9-1材料采购（在途物资） (2)'!Print_Titles</vt:lpstr>
      <vt:lpstr>'3-9-2原材料'!Print_Titles</vt:lpstr>
      <vt:lpstr>'3-9-2原材料 (2)'!Print_Titles</vt:lpstr>
      <vt:lpstr>'3-9-3在库周转材料'!Print_Titles</vt:lpstr>
      <vt:lpstr>'3-9-3在库周转材料 (2)'!Print_Titles</vt:lpstr>
      <vt:lpstr>'3-9-4委托加工物资'!Print_Titles</vt:lpstr>
      <vt:lpstr>'3-9-4委托加工物资 (2)'!Print_Titles</vt:lpstr>
      <vt:lpstr>'3-9-5产成品（库存商品）'!Print_Titles</vt:lpstr>
      <vt:lpstr>'3-9-5产成品（库存商品） (2)'!Print_Titles</vt:lpstr>
      <vt:lpstr>'3-9-6在产品（合同履约成本）'!Print_Titles</vt:lpstr>
      <vt:lpstr>'3-9-6在产品（合同履约成本） (2)'!Print_Titles</vt:lpstr>
      <vt:lpstr>'3-9-7发出商品'!Print_Titles</vt:lpstr>
      <vt:lpstr>'3-9-7发出商品 (2)'!Print_Titles</vt:lpstr>
      <vt:lpstr>'3-9-8在用周转材料'!Print_Titles</vt:lpstr>
      <vt:lpstr>'3-9-8在用周转材料 (2)'!Print_Titles</vt:lpstr>
      <vt:lpstr>'3-9-9低值易耗品'!Print_Titles</vt:lpstr>
      <vt:lpstr>'3-9-9低值易耗品 (2)'!Print_Titles</vt:lpstr>
      <vt:lpstr>'4-10生产性生物资产'!Print_Titles</vt:lpstr>
      <vt:lpstr>'4-10生产性生物资产 (2)'!Print_Titles</vt:lpstr>
      <vt:lpstr>'4-11油气资产'!Print_Titles</vt:lpstr>
      <vt:lpstr>'4-11油气资产 (2)'!Print_Titles</vt:lpstr>
      <vt:lpstr>'4-12使用权资产'!Print_Titles</vt:lpstr>
      <vt:lpstr>'4-12使用权资产 (2)'!Print_Titles</vt:lpstr>
      <vt:lpstr>'4-13-1无形-土地'!Print_Titles</vt:lpstr>
      <vt:lpstr>'4-13-1无形-土地 (2)'!Print_Titles</vt:lpstr>
      <vt:lpstr>'4-13-2无形-矿业权'!Print_Titles</vt:lpstr>
      <vt:lpstr>'4-13-2无形-矿业权 (2)'!Print_Titles</vt:lpstr>
      <vt:lpstr>'4-13-3无形-其他'!Print_Titles</vt:lpstr>
      <vt:lpstr>'4-13-3无形-其他 (2)'!Print_Titles</vt:lpstr>
      <vt:lpstr>'4-14开发支出'!Print_Titles</vt:lpstr>
      <vt:lpstr>'4-14开发支出 (2)'!Print_Titles</vt:lpstr>
      <vt:lpstr>'4-15商誉'!Print_Titles</vt:lpstr>
      <vt:lpstr>'4-15商誉 (2)'!Print_Titles</vt:lpstr>
      <vt:lpstr>'4-16长期待摊费用'!Print_Titles</vt:lpstr>
      <vt:lpstr>'4-16长期待摊费用 (2)'!Print_Titles</vt:lpstr>
      <vt:lpstr>'4-17递延所得税资产'!Print_Titles</vt:lpstr>
      <vt:lpstr>'4-17递延所得税资产 (2)'!Print_Titles</vt:lpstr>
      <vt:lpstr>'4-18其他非流动资产（临时设施）'!Print_Titles</vt:lpstr>
      <vt:lpstr>'4-18其他非流动资产（临时设施） (2)'!Print_Titles</vt:lpstr>
      <vt:lpstr>'4-1债权投资'!Print_Titles</vt:lpstr>
      <vt:lpstr>'4-1债权投资 (2)'!Print_Titles</vt:lpstr>
      <vt:lpstr>'4-2其他债权投资'!Print_Titles</vt:lpstr>
      <vt:lpstr>'4-2其他债权投资 (2)'!Print_Titles</vt:lpstr>
      <vt:lpstr>'4-3长期应收款'!Print_Titles</vt:lpstr>
      <vt:lpstr>'4-3长期应收款 (2)'!Print_Titles</vt:lpstr>
      <vt:lpstr>'4-4长期股权投资'!Print_Titles</vt:lpstr>
      <vt:lpstr>'4-4长期股权投资 (2)'!Print_Titles</vt:lpstr>
      <vt:lpstr>'4-5其他权益工具投资'!Print_Titles</vt:lpstr>
      <vt:lpstr>'4-5其他权益工具投资 (2)'!Print_Titles</vt:lpstr>
      <vt:lpstr>'4-6-1其他非流动金融资产-股票'!Print_Titles</vt:lpstr>
      <vt:lpstr>'4-6-1其他非流动金融资产-股票 (2)'!Print_Titles</vt:lpstr>
      <vt:lpstr>'4-6-2其他非流动金融资产-债券'!Print_Titles</vt:lpstr>
      <vt:lpstr>'4-6-2其他非流动金融资产-债券 (2)'!Print_Titles</vt:lpstr>
      <vt:lpstr>'4-6-3其他非流动金融资产-基金'!Print_Titles</vt:lpstr>
      <vt:lpstr>'4-6-3其他非流动金融资产-基金 (2)'!Print_Titles</vt:lpstr>
      <vt:lpstr>'4-7-1投资性房地产（房屋）'!Print_Titles</vt:lpstr>
      <vt:lpstr>'4-7-1投资性房地产（房屋） (2)'!Print_Titles</vt:lpstr>
      <vt:lpstr>'4-7-2投资性房地产（房屋）'!Print_Titles</vt:lpstr>
      <vt:lpstr>'4-7-2投资性房地产（房屋） (2)'!Print_Titles</vt:lpstr>
      <vt:lpstr>'4-7-3投资性房地产（土地）'!Print_Titles</vt:lpstr>
      <vt:lpstr>'4-7-3投资性房地产（土地） (2)'!Print_Titles</vt:lpstr>
      <vt:lpstr>'4-7-4投资性房地产（土地）'!Print_Titles</vt:lpstr>
      <vt:lpstr>'4-7-4投资性房地产（土地） (2)'!Print_Titles</vt:lpstr>
      <vt:lpstr>'4-8-1房屋建筑物'!Print_Titles</vt:lpstr>
      <vt:lpstr>'4-8-1房屋建筑物 (2)'!Print_Titles</vt:lpstr>
      <vt:lpstr>'4-8-2构筑物'!Print_Titles</vt:lpstr>
      <vt:lpstr>'4-8-2构筑物 (2)'!Print_Titles</vt:lpstr>
      <vt:lpstr>'4-8-3管道沟槽'!Print_Titles</vt:lpstr>
      <vt:lpstr>'4-8-3管道沟槽 (2)'!Print_Titles</vt:lpstr>
      <vt:lpstr>'4-8-4机器设备 (2)'!Print_Titles</vt:lpstr>
      <vt:lpstr>'4-8-5车辆'!Print_Titles</vt:lpstr>
      <vt:lpstr>'4-8-5车辆 (2)'!Print_Titles</vt:lpstr>
      <vt:lpstr>'4-8-6电子设备 (2)'!Print_Titles</vt:lpstr>
      <vt:lpstr>'4-8-7土地'!Print_Titles</vt:lpstr>
      <vt:lpstr>'4-8-7土地 (2)'!Print_Titles</vt:lpstr>
      <vt:lpstr>'4-8-8固定资产清理'!Print_Titles</vt:lpstr>
      <vt:lpstr>'4-8-8固定资产清理 (2)'!Print_Titles</vt:lpstr>
      <vt:lpstr>'4-9-1在建（土建）'!Print_Titles</vt:lpstr>
      <vt:lpstr>'4-9-1在建（土建） (2)'!Print_Titles</vt:lpstr>
      <vt:lpstr>'4-9-2在建（设备）'!Print_Titles</vt:lpstr>
      <vt:lpstr>'4-9-2在建（设备） (2)'!Print_Titles</vt:lpstr>
      <vt:lpstr>'4-9-3在建（工程物资）'!Print_Titles</vt:lpstr>
      <vt:lpstr>'4-9-3在建（工程物资） (2)'!Print_Titles</vt:lpstr>
      <vt:lpstr>'5-10-1应付利息'!Print_Titles</vt:lpstr>
      <vt:lpstr>'5-10-1应付利息 (2)'!Print_Titles</vt:lpstr>
      <vt:lpstr>'5-10-2应付股利'!Print_Titles</vt:lpstr>
      <vt:lpstr>'5-10-2应付股利 (2)'!Print_Titles</vt:lpstr>
      <vt:lpstr>'5-10-3其他应付款'!Print_Titles</vt:lpstr>
      <vt:lpstr>'5-10-3其他应付款 (2)'!Print_Titles</vt:lpstr>
      <vt:lpstr>'5-11持有待售负债'!Print_Titles</vt:lpstr>
      <vt:lpstr>'5-11持有待售负债 (2)'!Print_Titles</vt:lpstr>
      <vt:lpstr>'5-12一年到期非流动负债'!Print_Titles</vt:lpstr>
      <vt:lpstr>'5-12一年到期非流动负债 (2)'!Print_Titles</vt:lpstr>
      <vt:lpstr>'5-13其他流动负债'!Print_Titles</vt:lpstr>
      <vt:lpstr>'5-13其他流动负债 (2)'!Print_Titles</vt:lpstr>
      <vt:lpstr>'5-1短期借款'!Print_Titles</vt:lpstr>
      <vt:lpstr>'5-1短期借款 (2)'!Print_Titles</vt:lpstr>
      <vt:lpstr>'5-2交易性金融负债'!Print_Titles</vt:lpstr>
      <vt:lpstr>'5-2交易性金融负债 (2)'!Print_Titles</vt:lpstr>
      <vt:lpstr>'5-3衍生金融负债'!Print_Titles</vt:lpstr>
      <vt:lpstr>'5-3衍生金融负债 (2)'!Print_Titles</vt:lpstr>
      <vt:lpstr>'5-4应付票据'!Print_Titles</vt:lpstr>
      <vt:lpstr>'5-4应付票据 (2)'!Print_Titles</vt:lpstr>
      <vt:lpstr>'5-5应付账款'!Print_Titles</vt:lpstr>
      <vt:lpstr>'5-5应付账款 (2)'!Print_Titles</vt:lpstr>
      <vt:lpstr>'5-6预收账款'!Print_Titles</vt:lpstr>
      <vt:lpstr>'5-6预收账款 (2)'!Print_Titles</vt:lpstr>
      <vt:lpstr>'5-7合同负债'!Print_Titles</vt:lpstr>
      <vt:lpstr>'5-7合同负债 (2)'!Print_Titles</vt:lpstr>
      <vt:lpstr>'5-8应付职工薪酬'!Print_Titles</vt:lpstr>
      <vt:lpstr>'5-8应付职工薪酬 (2)'!Print_Titles</vt:lpstr>
      <vt:lpstr>'5-9应交税费'!Print_Titles</vt:lpstr>
      <vt:lpstr>'5-9应交税费 (2)'!Print_Titles</vt:lpstr>
      <vt:lpstr>'6-1长期借款'!Print_Titles</vt:lpstr>
      <vt:lpstr>'6-1长期借款 (2)'!Print_Titles</vt:lpstr>
      <vt:lpstr>'6-2应付债券'!Print_Titles</vt:lpstr>
      <vt:lpstr>'6-2应付债券 (2)'!Print_Titles</vt:lpstr>
      <vt:lpstr>'6-3租赁负债'!Print_Titles</vt:lpstr>
      <vt:lpstr>'6-3租赁负债 (2)'!Print_Titles</vt:lpstr>
      <vt:lpstr>'6-4-1长期应付款'!Print_Titles</vt:lpstr>
      <vt:lpstr>'6-4-1长期应付款 (2)'!Print_Titles</vt:lpstr>
      <vt:lpstr>'6-4-2专项应付款'!Print_Titles</vt:lpstr>
      <vt:lpstr>'6-4-2专项应付款 (2)'!Print_Titles</vt:lpstr>
      <vt:lpstr>'6-5预计负债'!Print_Titles</vt:lpstr>
      <vt:lpstr>'6-5预计负债 (2)'!Print_Titles</vt:lpstr>
      <vt:lpstr>'6-6递延收益'!Print_Titles</vt:lpstr>
      <vt:lpstr>'6-6递延收益 (2)'!Print_Titles</vt:lpstr>
      <vt:lpstr>'6-7递延所得税负债'!Print_Titles</vt:lpstr>
      <vt:lpstr>'6-7递延所得税负债 (2)'!Print_Titles</vt:lpstr>
      <vt:lpstr>'6-8其他非流动负债'!Print_Titles</vt:lpstr>
      <vt:lpstr>'6-8其他非流动负债 (2)'!Print_Titles</vt:lpstr>
      <vt:lpstr>表格类型</vt:lpstr>
    </vt:vector>
  </TitlesOfParts>
  <Company>conqueror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正衡房地产资产评估有限公司</dc:title>
  <dc:creator>王宇晨</dc:creator>
  <cp:lastModifiedBy>贾晓婷</cp:lastModifiedBy>
  <cp:lastPrinted>2016-10-25T03:02:00Z</cp:lastPrinted>
  <dcterms:created xsi:type="dcterms:W3CDTF">1999-04-07T08:44:00Z</dcterms:created>
  <dcterms:modified xsi:type="dcterms:W3CDTF">2022-12-12T08:32:22Z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2052-11.1.0.12763</vt:lpwstr>
  </property>
  <property fmtid="{D5CDD505-2E9C-101B-9397-08002B2CF9AE}" pid="3" name="ICV">
    <vt:lpwstr>D20C594AA32B429D9874FE3474807013</vt:lpwstr>
  </property>
  <property fmtid="{D5CDD505-2E9C-101B-9397-08002B2CF9AE}" pid="4" name="commondata">
    <vt:lpwstr>eyJoZGlkIjoiMzJmY2UwOTM4MTVmMjM0Yjc4Y2E0MWVjMzY3M2U0NTcifQ==</vt:lpwstr>
  </property>
</Properties>
</file>